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/>
  <mc:AlternateContent xmlns:mc="http://schemas.openxmlformats.org/markup-compatibility/2006">
    <mc:Choice Requires="x15">
      <x15ac:absPath xmlns:x15ac="http://schemas.microsoft.com/office/spreadsheetml/2010/11/ac" url="/Users/bjuriks/Desktop/"/>
    </mc:Choice>
  </mc:AlternateContent>
  <xr:revisionPtr revIDLastSave="0" documentId="13_ncr:1_{D7406BF6-D153-EF41-BC2F-0B4EDD02A96B}" xr6:coauthVersionLast="47" xr6:coauthVersionMax="47" xr10:uidLastSave="{00000000-0000-0000-0000-000000000000}"/>
  <bookViews>
    <workbookView xWindow="0" yWindow="500" windowWidth="20500" windowHeight="8740" xr2:uid="{00000000-000D-0000-FFFF-FFFF00000000}"/>
  </bookViews>
  <sheets>
    <sheet name="201919" sheetId="1" r:id="rId1"/>
    <sheet name="Beregning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6" i="1" s="1"/>
  <c r="D124" i="1" l="1"/>
  <c r="E124" i="1"/>
  <c r="F124" i="1"/>
  <c r="G124" i="1"/>
  <c r="H124" i="1"/>
  <c r="C124" i="1"/>
  <c r="C128" i="1" s="1"/>
  <c r="B124" i="1"/>
  <c r="B128" i="1" s="1"/>
  <c r="B110" i="1"/>
  <c r="C110" i="1"/>
  <c r="B54" i="1"/>
  <c r="C54" i="1"/>
  <c r="B50" i="1"/>
  <c r="C50" i="1"/>
  <c r="B35" i="1"/>
  <c r="C35" i="1"/>
  <c r="C22" i="1"/>
  <c r="C26" i="1" s="1"/>
  <c r="C111" i="1" l="1"/>
  <c r="C112" i="1" s="1"/>
  <c r="C129" i="1" s="1"/>
  <c r="C132" i="1" s="1"/>
  <c r="B111" i="1"/>
  <c r="E127" i="1"/>
  <c r="E117" i="1"/>
  <c r="E118" i="1" s="1"/>
  <c r="E110" i="1"/>
  <c r="E54" i="1"/>
  <c r="E128" i="1" l="1"/>
  <c r="B112" i="1"/>
  <c r="B129" i="1" s="1"/>
  <c r="B132" i="1" s="1"/>
  <c r="D118" i="1"/>
  <c r="E50" i="1"/>
  <c r="E35" i="1"/>
  <c r="D22" i="1"/>
  <c r="E22" i="1"/>
  <c r="E111" i="1" l="1"/>
  <c r="E112" i="1" s="1"/>
  <c r="E129" i="1" s="1"/>
  <c r="E132" i="1" s="1"/>
  <c r="D127" i="1"/>
  <c r="D128" i="1"/>
  <c r="D110" i="1"/>
  <c r="D54" i="1"/>
  <c r="F54" i="1"/>
  <c r="D50" i="1"/>
  <c r="D35" i="1"/>
  <c r="D26" i="1"/>
  <c r="D111" i="1" l="1"/>
  <c r="D112" i="1" s="1"/>
  <c r="I22" i="1"/>
  <c r="I50" i="1"/>
  <c r="I54" i="1"/>
  <c r="I64" i="1"/>
  <c r="I65" i="1"/>
  <c r="I117" i="1"/>
  <c r="I118" i="1" s="1"/>
  <c r="I124" i="1"/>
  <c r="H22" i="1"/>
  <c r="H35" i="1"/>
  <c r="H50" i="1"/>
  <c r="H54" i="1"/>
  <c r="H63" i="1"/>
  <c r="H87" i="1"/>
  <c r="H117" i="1"/>
  <c r="H118" i="1" s="1"/>
  <c r="I127" i="1"/>
  <c r="F22" i="1"/>
  <c r="F26" i="1" s="1"/>
  <c r="F35" i="1"/>
  <c r="F38" i="1"/>
  <c r="F44" i="1" s="1"/>
  <c r="F42" i="1"/>
  <c r="F110" i="1"/>
  <c r="F117" i="1"/>
  <c r="F118" i="1" s="1"/>
  <c r="B16" i="2"/>
  <c r="G9" i="1"/>
  <c r="B6" i="2"/>
  <c r="G10" i="1"/>
  <c r="B21" i="2"/>
  <c r="G13" i="1"/>
  <c r="B27" i="2"/>
  <c r="G16" i="1"/>
  <c r="G35" i="1"/>
  <c r="G38" i="1"/>
  <c r="G44" i="1" s="1"/>
  <c r="G42" i="1"/>
  <c r="G54" i="1"/>
  <c r="G110" i="1"/>
  <c r="G117" i="1"/>
  <c r="G118" i="1" s="1"/>
  <c r="H127" i="1"/>
  <c r="F127" i="1"/>
  <c r="F5" i="2"/>
  <c r="G127" i="1"/>
  <c r="G128" i="1" l="1"/>
  <c r="F128" i="1"/>
  <c r="D129" i="1"/>
  <c r="D132" i="1" s="1"/>
  <c r="I110" i="1"/>
  <c r="I111" i="1" s="1"/>
  <c r="I112" i="1" s="1"/>
  <c r="F50" i="1"/>
  <c r="F111" i="1" s="1"/>
  <c r="F112" i="1" s="1"/>
  <c r="G22" i="1"/>
  <c r="G26" i="1" s="1"/>
  <c r="I128" i="1"/>
  <c r="H112" i="1"/>
  <c r="G50" i="1"/>
  <c r="G111" i="1" s="1"/>
  <c r="I26" i="1"/>
  <c r="F129" i="1" l="1"/>
  <c r="F132" i="1" s="1"/>
  <c r="G112" i="1"/>
  <c r="G129" i="1" s="1"/>
  <c r="G132" i="1" s="1"/>
  <c r="H129" i="1"/>
  <c r="H132" i="1" s="1"/>
  <c r="I129" i="1"/>
  <c r="I132" i="1" s="1"/>
</calcChain>
</file>

<file path=xl/sharedStrings.xml><?xml version="1.0" encoding="utf-8"?>
<sst xmlns="http://schemas.openxmlformats.org/spreadsheetml/2006/main" count="161" uniqueCount="158">
  <si>
    <t>DRAMMEN TENNISKLUBB</t>
  </si>
  <si>
    <t>Resultatregnskap og budsjett</t>
  </si>
  <si>
    <t xml:space="preserve"> </t>
  </si>
  <si>
    <t>Budsjett 2019</t>
  </si>
  <si>
    <t>Budsjett 2018</t>
  </si>
  <si>
    <t>Regnskap 2018</t>
  </si>
  <si>
    <t>Regnskap 2017</t>
  </si>
  <si>
    <t>DRIFTSINNTEKTER OG DRIFTSKOSTNADER</t>
  </si>
  <si>
    <t>Driftsinntekter</t>
  </si>
  <si>
    <t>Salgsinntekt</t>
  </si>
  <si>
    <t>3010 Salgsinntekter, høy mva, kasses</t>
  </si>
  <si>
    <t>3011 Sponsor</t>
  </si>
  <si>
    <t>3012 Fremleie av hallen, mva pliktig</t>
  </si>
  <si>
    <t>3020 Salgsinntekter, middels mva</t>
  </si>
  <si>
    <t>3112 Salgsinntekter, Turneringer</t>
  </si>
  <si>
    <t>3113 Medlemskontingent</t>
  </si>
  <si>
    <t>3120 Regulering av tidligere inntekt</t>
  </si>
  <si>
    <t>3125 Statlig støtte v/NIF</t>
  </si>
  <si>
    <t>Sum Salgsinntekt</t>
  </si>
  <si>
    <t>Annen driftsinntekt</t>
  </si>
  <si>
    <t>3900 Andre driftsrelaterte inntekter</t>
  </si>
  <si>
    <t>Sum Annen driftsinntekt</t>
  </si>
  <si>
    <t>Sum driftsinntekter</t>
  </si>
  <si>
    <t>Driftskostnader</t>
  </si>
  <si>
    <t>Varekostnad</t>
  </si>
  <si>
    <t>4020 Innkjøp varer, middels mva</t>
  </si>
  <si>
    <t>4190 Beholdningsendring</t>
  </si>
  <si>
    <t>4300 Innkjøpvare for videresalg</t>
  </si>
  <si>
    <t>4301 Innkjøp gaver for premie</t>
  </si>
  <si>
    <t>4302 Inkjøp for turnering</t>
  </si>
  <si>
    <t>Sum Varekostnad</t>
  </si>
  <si>
    <t>Lønnskostnad</t>
  </si>
  <si>
    <t>5220 Fri telefon</t>
  </si>
  <si>
    <t>5230 Fri bolig</t>
  </si>
  <si>
    <t>5291 Motkonto for gruppe 52</t>
  </si>
  <si>
    <t>5430 Premie pensjonsordning</t>
  </si>
  <si>
    <t>5500 Andre kostnadsgodtgjørelser</t>
  </si>
  <si>
    <t>5920 Yrkesskadeforsikring</t>
  </si>
  <si>
    <t>5960 Gaver til ansatte</t>
  </si>
  <si>
    <t>Sum Lønnskostnad</t>
  </si>
  <si>
    <t>Avskrivning på varige driftsmidler</t>
  </si>
  <si>
    <t>Sum Avskrivning på varige driftsmidler</t>
  </si>
  <si>
    <t>Annen driftskostnad</t>
  </si>
  <si>
    <t>6320 Renovasjon, vann, avløp mv.</t>
  </si>
  <si>
    <t>6340 Lys, varme</t>
  </si>
  <si>
    <t>6360 Vakt, renhold, snerydding</t>
  </si>
  <si>
    <t>6540 Inventar</t>
  </si>
  <si>
    <t>6550 Driftsmaterialer</t>
  </si>
  <si>
    <t>6560 Rekvisita</t>
  </si>
  <si>
    <t>6570 Arbeidsklær og verneutstyr</t>
  </si>
  <si>
    <t>6580 Krets- og forbundsavgifter</t>
  </si>
  <si>
    <t>6710 Revisorhonorar</t>
  </si>
  <si>
    <t>6720 Honorar for økonomisk &amp; juridis</t>
  </si>
  <si>
    <t>6725 Selvstendig næringsdrivende</t>
  </si>
  <si>
    <t>6726 Mot konto 6725</t>
  </si>
  <si>
    <t>6800 Kontorrekvisita</t>
  </si>
  <si>
    <t>6860 Møter, kurs, oppdatering mv.</t>
  </si>
  <si>
    <t>6890 Sosiale arrangementer</t>
  </si>
  <si>
    <t>6910 Internet</t>
  </si>
  <si>
    <t>6940 Porto</t>
  </si>
  <si>
    <t>7105 Øreavrunding</t>
  </si>
  <si>
    <t>7140 Reisekostnader, ikke oppgavepli</t>
  </si>
  <si>
    <t>7200 Provisjonskostnader, oppgavepli</t>
  </si>
  <si>
    <t>7300 Salgskostnader</t>
  </si>
  <si>
    <t>7320 Reklamekostnader</t>
  </si>
  <si>
    <t>7350 Representasjon fradragsberettiget</t>
  </si>
  <si>
    <t>7500 Forsikringspremier</t>
  </si>
  <si>
    <t>7550 Garanti- og servicekostnader</t>
  </si>
  <si>
    <t>7761 Annen støtte</t>
  </si>
  <si>
    <t>7762 Lagspill, baller og startkontin</t>
  </si>
  <si>
    <t>7763 Omk. trening, kurs</t>
  </si>
  <si>
    <t>7765 Trenerhonorarer</t>
  </si>
  <si>
    <t>7766 Omkostn. egne turneringer</t>
  </si>
  <si>
    <t>7770 Bank og kortgebyrer</t>
  </si>
  <si>
    <t>7790 Annen kostnader, fradragsberett</t>
  </si>
  <si>
    <t>7791 Annen kostnader, ikke fradragsb</t>
  </si>
  <si>
    <t>7830 Tap på fordringer</t>
  </si>
  <si>
    <t>Sum Annen driftskostnad</t>
  </si>
  <si>
    <t>Sum driftskostnader</t>
  </si>
  <si>
    <t>DRIFTSRESULTAT</t>
  </si>
  <si>
    <t>FINANSINNTEKTER OG FINANSKOSTNADER</t>
  </si>
  <si>
    <t>Finansinntekter</t>
  </si>
  <si>
    <t>Annen renteinntekt</t>
  </si>
  <si>
    <t>Sum Annen renteinntekt</t>
  </si>
  <si>
    <t>Sum finansinntekter</t>
  </si>
  <si>
    <t>Finanskostnader</t>
  </si>
  <si>
    <t>Annen rentekostnad</t>
  </si>
  <si>
    <t>Sum Annen rentekostnad</t>
  </si>
  <si>
    <t>Annen finanskostnad</t>
  </si>
  <si>
    <t>Sum finanskostnader</t>
  </si>
  <si>
    <t>NETTO FINANSPOSTER</t>
  </si>
  <si>
    <t>ORDINÆRT RES. FØR SKATTEKOSTNAD</t>
  </si>
  <si>
    <t>ORDINÆRT RESULTAT</t>
  </si>
  <si>
    <t>ÅRSRESULTAT</t>
  </si>
  <si>
    <t>Fremleie:</t>
  </si>
  <si>
    <t>Fresh Living</t>
  </si>
  <si>
    <t>Lån Hall:</t>
  </si>
  <si>
    <t>Herbalife</t>
  </si>
  <si>
    <t xml:space="preserve">Rente </t>
  </si>
  <si>
    <t>Annet</t>
  </si>
  <si>
    <t>Renter p.a.</t>
  </si>
  <si>
    <t>Sponsorer:</t>
  </si>
  <si>
    <t>Hallmaker</t>
  </si>
  <si>
    <t>Waterguard</t>
  </si>
  <si>
    <t>Drammen Skisenter</t>
  </si>
  <si>
    <t>Brække Eiendom</t>
  </si>
  <si>
    <t>Union</t>
  </si>
  <si>
    <t>Nye</t>
  </si>
  <si>
    <t>Faste timer :</t>
  </si>
  <si>
    <t>Tennisskolen</t>
  </si>
  <si>
    <t>Fast timebooking</t>
  </si>
  <si>
    <t>Strøtimer:</t>
  </si>
  <si>
    <t>Booking på nett</t>
  </si>
  <si>
    <t>Tennisreg. Østlandet</t>
  </si>
  <si>
    <t>7400 Kontingent NTF og andre</t>
  </si>
  <si>
    <t>Budsjett 2020</t>
  </si>
  <si>
    <t xml:space="preserve">6300 Leie lokaler </t>
  </si>
  <si>
    <t>6490 Annen leiekostnader/onlinebooking</t>
  </si>
  <si>
    <t>6531 Betalingsterminal</t>
  </si>
  <si>
    <t>6390 Andre kostnader lokaler</t>
  </si>
  <si>
    <t>6310 Forsikring bygg  Se Konto 7500</t>
  </si>
  <si>
    <t>Regnskap 2019</t>
  </si>
  <si>
    <t>5000 Lønn til ansatte</t>
  </si>
  <si>
    <t>5010 Feriepenger</t>
  </si>
  <si>
    <t>5400 Arbeidsgiveravgift</t>
  </si>
  <si>
    <t>5410 Arb.giv.avg. pål. feriep.</t>
  </si>
  <si>
    <t>5990 Bolig kostnader ansatt</t>
  </si>
  <si>
    <t>6345 Alarmkostnader</t>
  </si>
  <si>
    <t xml:space="preserve">6600 Reparasjon og vedlikehold bygninger  </t>
  </si>
  <si>
    <t>6620 Reparasjoner og vedlikehold utstyr</t>
  </si>
  <si>
    <t>6700 Revisjon- og  regnskapshonorar</t>
  </si>
  <si>
    <t>6791 Utbetaling under beløpsgrense</t>
  </si>
  <si>
    <t>6902 Telefon Håkan - 0% mva</t>
  </si>
  <si>
    <t>8070 Annen finansinntekt</t>
  </si>
  <si>
    <t>8150 Andre rentekostnader</t>
  </si>
  <si>
    <t>8170 Andre finanskostnader</t>
  </si>
  <si>
    <t>6000 Avskr. Bygninger/annen fast eiendom</t>
  </si>
  <si>
    <t>Budsjett 2021</t>
  </si>
  <si>
    <t>Regnskap 2020</t>
  </si>
  <si>
    <t>3100 Inntekter av varesalg betalt med VIPPS</t>
  </si>
  <si>
    <t xml:space="preserve">3110  Faste timer </t>
  </si>
  <si>
    <t>3114  Strøtimer betalt med/Vipps og bank</t>
  </si>
  <si>
    <t>3115Støtte kommune/idrett/annen</t>
  </si>
  <si>
    <t>3118 Salg av nøkler betalt med/vipps</t>
  </si>
  <si>
    <t>3140 Andre offentlige tilskudd/refusjoner</t>
  </si>
  <si>
    <t>4000 Innkjøp materialer eller varer</t>
  </si>
  <si>
    <t>5420 Innberetningspliktige pensjonskostnader</t>
  </si>
  <si>
    <t>6010 Avskrivningmaskiner og inventar</t>
  </si>
  <si>
    <t>6420 Leie av datasystem</t>
  </si>
  <si>
    <t>6440 Leie transportmidler</t>
  </si>
  <si>
    <t>6820 Trykksaker</t>
  </si>
  <si>
    <t xml:space="preserve">6900 Telefon </t>
  </si>
  <si>
    <t>6901 Telefoni</t>
  </si>
  <si>
    <t>6999 Mva-fordeling etter felleskostnader</t>
  </si>
  <si>
    <t>7420 Gve fradragsberettiget</t>
  </si>
  <si>
    <t>8155 Renter på lån Hallen (Kommunalbanken)</t>
  </si>
  <si>
    <t>BUDSJETT 2021</t>
  </si>
  <si>
    <t>6790 Revisjonshonorar (Annen fremmed tjeneste)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</si>
</sst>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#,###,##0"/>
    <numFmt numFmtId="166" formatCode="_ * #,##0_ ;_ * \-#,##0_ ;_ * &quot;-&quot;??_ ;_ @_ "/>
    <numFmt numFmtId="167" formatCode="#,##0_ ;\-#,##0\ "/>
  </numFmts>
  <fonts count="28" x14ac:knownFonts="1">
    <font>
      <sz val="10"/>
      <name val="Arial"/>
    </font>
    <font>
      <b/>
      <sz val="8.25"/>
      <color indexed="8"/>
      <name val="Tahoma"/>
      <family val="2"/>
    </font>
    <font>
      <sz val="9"/>
      <color indexed="8"/>
      <name val="Calibri"/>
      <family val="2"/>
    </font>
    <font>
      <b/>
      <sz val="11.25"/>
      <color indexed="8"/>
      <name val="Calibri"/>
      <family val="2"/>
    </font>
    <font>
      <b/>
      <sz val="9.75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rgb="FF9C6500"/>
      <name val="Calibri"/>
      <family val="2"/>
      <scheme val="minor"/>
    </font>
    <font>
      <sz val="10"/>
      <name val="Arial"/>
      <family val="2"/>
    </font>
    <font>
      <b/>
      <sz val="11"/>
      <color rgb="FF9C65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64" fontId="18" fillId="0" borderId="0" applyFont="0" applyFill="0" applyBorder="0" applyAlignment="0" applyProtection="0"/>
  </cellStyleXfs>
  <cellXfs count="91">
    <xf numFmtId="0" fontId="0" fillId="0" borderId="0" xfId="0"/>
    <xf numFmtId="165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7" borderId="1" xfId="0" applyNumberFormat="1" applyFont="1" applyFill="1" applyBorder="1" applyAlignment="1" applyProtection="1">
      <alignment horizontal="left" vertical="center"/>
    </xf>
    <xf numFmtId="0" fontId="5" fillId="6" borderId="1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8" borderId="1" xfId="0" applyNumberFormat="1" applyFont="1" applyFill="1" applyBorder="1" applyAlignment="1" applyProtection="1">
      <alignment horizontal="left" vertical="center"/>
    </xf>
    <xf numFmtId="165" fontId="0" fillId="0" borderId="0" xfId="0" applyNumberFormat="1" applyAlignment="1">
      <alignment vertical="center"/>
    </xf>
    <xf numFmtId="0" fontId="2" fillId="9" borderId="1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right"/>
    </xf>
    <xf numFmtId="0" fontId="17" fillId="4" borderId="1" xfId="2" applyNumberFormat="1" applyFont="1" applyBorder="1" applyAlignment="1" applyProtection="1">
      <alignment horizontal="left" vertical="center"/>
    </xf>
    <xf numFmtId="166" fontId="9" fillId="0" borderId="1" xfId="4" applyNumberFormat="1" applyFont="1" applyBorder="1" applyAlignment="1">
      <alignment vertical="center"/>
    </xf>
    <xf numFmtId="166" fontId="10" fillId="7" borderId="1" xfId="4" applyNumberFormat="1" applyFont="1" applyFill="1" applyBorder="1" applyAlignment="1">
      <alignment vertical="center"/>
    </xf>
    <xf numFmtId="166" fontId="10" fillId="6" borderId="1" xfId="4" applyNumberFormat="1" applyFont="1" applyFill="1" applyBorder="1" applyAlignment="1">
      <alignment vertical="center"/>
    </xf>
    <xf numFmtId="166" fontId="14" fillId="7" borderId="1" xfId="4" applyNumberFormat="1" applyFont="1" applyFill="1" applyBorder="1" applyAlignment="1">
      <alignment vertical="center"/>
    </xf>
    <xf numFmtId="166" fontId="4" fillId="0" borderId="1" xfId="4" applyNumberFormat="1" applyFont="1" applyFill="1" applyBorder="1" applyAlignment="1" applyProtection="1">
      <alignment horizontal="left" vertical="center"/>
    </xf>
    <xf numFmtId="166" fontId="2" fillId="0" borderId="1" xfId="4" applyNumberFormat="1" applyFont="1" applyFill="1" applyBorder="1" applyAlignment="1" applyProtection="1">
      <alignment horizontal="left" vertical="center"/>
    </xf>
    <xf numFmtId="166" fontId="2" fillId="0" borderId="1" xfId="4" applyNumberFormat="1" applyFont="1" applyFill="1" applyBorder="1" applyAlignment="1" applyProtection="1">
      <alignment horizontal="right" vertical="center"/>
    </xf>
    <xf numFmtId="166" fontId="5" fillId="7" borderId="1" xfId="4" applyNumberFormat="1" applyFont="1" applyFill="1" applyBorder="1" applyAlignment="1" applyProtection="1">
      <alignment horizontal="right" vertical="center"/>
    </xf>
    <xf numFmtId="166" fontId="3" fillId="0" borderId="1" xfId="4" applyNumberFormat="1" applyFont="1" applyFill="1" applyBorder="1" applyAlignment="1" applyProtection="1">
      <alignment horizontal="left" vertical="center"/>
    </xf>
    <xf numFmtId="166" fontId="15" fillId="6" borderId="1" xfId="4" applyNumberFormat="1" applyFont="1" applyFill="1" applyBorder="1" applyAlignment="1" applyProtection="1">
      <alignment horizontal="right" vertical="center"/>
    </xf>
    <xf numFmtId="166" fontId="15" fillId="8" borderId="1" xfId="4" applyNumberFormat="1" applyFont="1" applyFill="1" applyBorder="1" applyAlignment="1" applyProtection="1">
      <alignment horizontal="right" vertical="center"/>
    </xf>
    <xf numFmtId="166" fontId="14" fillId="0" borderId="1" xfId="4" applyNumberFormat="1" applyFont="1" applyFill="1" applyBorder="1" applyAlignment="1" applyProtection="1">
      <alignment horizontal="right" vertical="center"/>
    </xf>
    <xf numFmtId="0" fontId="18" fillId="0" borderId="0" xfId="0" applyFont="1"/>
    <xf numFmtId="9" fontId="0" fillId="0" borderId="0" xfId="0" applyNumberFormat="1"/>
    <xf numFmtId="165" fontId="19" fillId="4" borderId="1" xfId="2" applyNumberFormat="1" applyFont="1" applyBorder="1" applyAlignment="1" applyProtection="1">
      <alignment horizontal="right" vertical="center"/>
    </xf>
    <xf numFmtId="166" fontId="5" fillId="7" borderId="1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vertical="center"/>
    </xf>
    <xf numFmtId="3" fontId="5" fillId="6" borderId="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7" borderId="1" xfId="0" applyNumberFormat="1" applyFont="1" applyFill="1" applyBorder="1" applyAlignment="1" applyProtection="1">
      <alignment horizontal="right" vertical="center"/>
    </xf>
    <xf numFmtId="0" fontId="5" fillId="6" borderId="1" xfId="0" applyNumberFormat="1" applyFont="1" applyFill="1" applyBorder="1" applyAlignment="1" applyProtection="1">
      <alignment horizontal="right" vertical="center"/>
    </xf>
    <xf numFmtId="0" fontId="23" fillId="0" borderId="1" xfId="3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166" fontId="24" fillId="7" borderId="1" xfId="4" applyNumberFormat="1" applyFont="1" applyFill="1" applyBorder="1" applyAlignment="1" applyProtection="1">
      <alignment horizontal="right" vertical="center"/>
    </xf>
    <xf numFmtId="166" fontId="24" fillId="7" borderId="1" xfId="0" applyNumberFormat="1" applyFont="1" applyFill="1" applyBorder="1" applyAlignment="1" applyProtection="1">
      <alignment horizontal="left" vertical="center"/>
    </xf>
    <xf numFmtId="3" fontId="24" fillId="6" borderId="1" xfId="0" applyNumberFormat="1" applyFont="1" applyFill="1" applyBorder="1" applyAlignment="1" applyProtection="1">
      <alignment horizontal="right" vertical="center"/>
    </xf>
    <xf numFmtId="0" fontId="24" fillId="7" borderId="1" xfId="0" applyNumberFormat="1" applyFont="1" applyFill="1" applyBorder="1" applyAlignment="1" applyProtection="1">
      <alignment horizontal="right" vertical="center"/>
    </xf>
    <xf numFmtId="0" fontId="24" fillId="6" borderId="1" xfId="0" applyNumberFormat="1" applyFont="1" applyFill="1" applyBorder="1" applyAlignment="1" applyProtection="1">
      <alignment horizontal="right" vertical="center"/>
    </xf>
    <xf numFmtId="166" fontId="10" fillId="6" borderId="1" xfId="4" applyNumberFormat="1" applyFont="1" applyFill="1" applyBorder="1" applyAlignment="1" applyProtection="1">
      <alignment horizontal="right" vertical="center"/>
    </xf>
    <xf numFmtId="166" fontId="10" fillId="8" borderId="1" xfId="4" applyNumberFormat="1" applyFont="1" applyFill="1" applyBorder="1" applyAlignment="1" applyProtection="1">
      <alignment horizontal="right" vertical="center"/>
    </xf>
    <xf numFmtId="0" fontId="19" fillId="4" borderId="1" xfId="2" applyNumberFormat="1" applyFont="1" applyBorder="1" applyAlignment="1" applyProtection="1">
      <alignment horizontal="left" vertical="center"/>
    </xf>
    <xf numFmtId="0" fontId="25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7" fillId="4" borderId="1" xfId="2" applyNumberFormat="1" applyFont="1" applyBorder="1" applyAlignment="1" applyProtection="1">
      <alignment horizontal="lef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3" fontId="26" fillId="0" borderId="1" xfId="0" applyNumberFormat="1" applyFont="1" applyFill="1" applyBorder="1" applyAlignment="1" applyProtection="1">
      <alignment horizontal="right" vertical="center"/>
    </xf>
    <xf numFmtId="166" fontId="15" fillId="7" borderId="1" xfId="4" applyNumberFormat="1" applyFont="1" applyFill="1" applyBorder="1" applyAlignment="1" applyProtection="1">
      <alignment horizontal="right" vertical="center"/>
    </xf>
    <xf numFmtId="3" fontId="15" fillId="6" borderId="1" xfId="0" applyNumberFormat="1" applyFont="1" applyFill="1" applyBorder="1" applyAlignment="1" applyProtection="1">
      <alignment horizontal="right" vertical="center"/>
    </xf>
    <xf numFmtId="3" fontId="15" fillId="7" borderId="1" xfId="0" applyNumberFormat="1" applyFont="1" applyFill="1" applyBorder="1" applyAlignment="1" applyProtection="1">
      <alignment horizontal="right" vertical="center"/>
    </xf>
    <xf numFmtId="166" fontId="26" fillId="0" borderId="1" xfId="4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166" fontId="15" fillId="7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167" fontId="15" fillId="0" borderId="1" xfId="0" applyNumberFormat="1" applyFont="1" applyFill="1" applyBorder="1" applyAlignment="1" applyProtection="1">
      <alignment horizontal="right"/>
    </xf>
    <xf numFmtId="167" fontId="15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right"/>
    </xf>
    <xf numFmtId="166" fontId="15" fillId="7" borderId="1" xfId="4" quotePrefix="1" applyNumberFormat="1" applyFont="1" applyFill="1" applyBorder="1" applyAlignment="1" applyProtection="1">
      <alignment horizontal="right" vertical="center"/>
    </xf>
    <xf numFmtId="166" fontId="0" fillId="0" borderId="0" xfId="0" applyNumberFormat="1" applyAlignment="1">
      <alignment vertical="center"/>
    </xf>
    <xf numFmtId="3" fontId="26" fillId="0" borderId="1" xfId="0" applyNumberFormat="1" applyFont="1" applyFill="1" applyBorder="1" applyAlignment="1" applyProtection="1">
      <alignment horizontal="right"/>
    </xf>
    <xf numFmtId="3" fontId="5" fillId="7" borderId="1" xfId="0" applyNumberFormat="1" applyFont="1" applyFill="1" applyBorder="1" applyAlignment="1" applyProtection="1">
      <alignment horizontal="right"/>
    </xf>
    <xf numFmtId="0" fontId="26" fillId="0" borderId="1" xfId="0" applyNumberFormat="1" applyFont="1" applyFill="1" applyBorder="1" applyAlignment="1" applyProtection="1">
      <alignment horizontal="right" vertical="center"/>
    </xf>
    <xf numFmtId="0" fontId="26" fillId="9" borderId="1" xfId="0" applyNumberFormat="1" applyFont="1" applyFill="1" applyBorder="1" applyAlignment="1" applyProtection="1">
      <alignment horizontal="left" vertical="center"/>
    </xf>
    <xf numFmtId="3" fontId="26" fillId="9" borderId="1" xfId="0" applyNumberFormat="1" applyFont="1" applyFill="1" applyBorder="1" applyAlignment="1" applyProtection="1">
      <alignment horizontal="right" vertical="center"/>
    </xf>
    <xf numFmtId="0" fontId="26" fillId="9" borderId="1" xfId="0" applyNumberFormat="1" applyFont="1" applyFill="1" applyBorder="1" applyAlignment="1" applyProtection="1">
      <alignment horizontal="right" vertical="center"/>
    </xf>
    <xf numFmtId="0" fontId="15" fillId="7" borderId="1" xfId="0" applyNumberFormat="1" applyFont="1" applyFill="1" applyBorder="1" applyAlignment="1" applyProtection="1">
      <alignment horizontal="right" vertical="center"/>
    </xf>
    <xf numFmtId="0" fontId="15" fillId="6" borderId="1" xfId="0" applyNumberFormat="1" applyFont="1" applyFill="1" applyBorder="1" applyAlignment="1" applyProtection="1">
      <alignment horizontal="right" vertical="center"/>
    </xf>
    <xf numFmtId="166" fontId="10" fillId="7" borderId="1" xfId="4" applyNumberFormat="1" applyFont="1" applyFill="1" applyBorder="1" applyAlignment="1">
      <alignment horizontal="right" vertical="center"/>
    </xf>
    <xf numFmtId="166" fontId="15" fillId="7" borderId="1" xfId="0" applyNumberFormat="1" applyFont="1" applyFill="1" applyBorder="1" applyAlignment="1" applyProtection="1">
      <alignment horizontal="right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27" fillId="9" borderId="1" xfId="0" applyNumberFormat="1" applyFont="1" applyFill="1" applyBorder="1" applyAlignment="1" applyProtection="1">
      <alignment horizontal="left" vertical="center"/>
    </xf>
  </cellXfs>
  <cellStyles count="5">
    <cellStyle name="60 % – uthevingsfarge 4" xfId="3" builtinId="44"/>
    <cellStyle name="God" xfId="1" builtinId="26"/>
    <cellStyle name="Komma" xfId="4" builtinId="3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152400</xdr:rowOff>
    </xdr:from>
    <xdr:to>
      <xdr:col>7</xdr:col>
      <xdr:colOff>57150</xdr:colOff>
      <xdr:row>21</xdr:row>
      <xdr:rowOff>19050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62250" y="2905125"/>
          <a:ext cx="30861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Faste</a:t>
          </a:r>
          <a:r>
            <a:rPr lang="nb-NO" sz="1100" baseline="0"/>
            <a:t> timer tennisskolen:</a:t>
          </a:r>
        </a:p>
        <a:p>
          <a:r>
            <a:rPr lang="nb-NO" sz="1100" baseline="0"/>
            <a:t>Zlatko - Jon Hammersborg - Amy Jønsson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32"/>
  <sheetViews>
    <sheetView tabSelected="1" topLeftCell="A104" workbookViewId="0">
      <selection activeCell="B113" sqref="B113"/>
    </sheetView>
  </sheetViews>
  <sheetFormatPr baseColWidth="10" defaultColWidth="11.5" defaultRowHeight="13" x14ac:dyDescent="0.15"/>
  <cols>
    <col min="1" max="1" width="40.83203125" style="6" customWidth="1"/>
    <col min="2" max="2" width="15.1640625" style="6" customWidth="1"/>
    <col min="3" max="3" width="15" style="6" customWidth="1"/>
    <col min="4" max="4" width="13" style="6" customWidth="1"/>
    <col min="5" max="5" width="14.33203125" style="6" customWidth="1"/>
    <col min="6" max="6" width="13.6640625" style="6" customWidth="1"/>
    <col min="7" max="8" width="12.83203125" style="21" customWidth="1"/>
    <col min="9" max="9" width="14.33203125" style="6" hidden="1" customWidth="1"/>
    <col min="10" max="259" width="9.1640625" style="6" customWidth="1"/>
    <col min="260" max="16384" width="11.5" style="6"/>
  </cols>
  <sheetData>
    <row r="1" spans="1:14" ht="15" customHeight="1" x14ac:dyDescent="0.15">
      <c r="A1" s="10"/>
      <c r="B1" s="10"/>
      <c r="C1" s="10"/>
      <c r="D1" s="10"/>
      <c r="E1" s="10"/>
      <c r="F1" s="10"/>
      <c r="G1" s="11"/>
      <c r="H1" s="11"/>
    </row>
    <row r="2" spans="1:14" s="14" customFormat="1" ht="15" customHeight="1" x14ac:dyDescent="0.15">
      <c r="A2" s="12" t="s">
        <v>0</v>
      </c>
      <c r="B2" s="12" t="s">
        <v>156</v>
      </c>
      <c r="C2" s="12"/>
      <c r="D2" s="12"/>
      <c r="E2" s="12"/>
      <c r="F2" s="12"/>
      <c r="G2" s="13"/>
      <c r="H2" s="13"/>
    </row>
    <row r="3" spans="1:14" s="16" customFormat="1" ht="19.5" customHeight="1" x14ac:dyDescent="0.15">
      <c r="A3" s="7" t="s">
        <v>1</v>
      </c>
      <c r="B3" s="7"/>
      <c r="C3" s="7"/>
      <c r="D3" s="7"/>
      <c r="E3" s="7"/>
      <c r="F3" s="7"/>
      <c r="G3" s="15"/>
      <c r="H3" s="15"/>
      <c r="I3" s="23" t="s">
        <v>2</v>
      </c>
    </row>
    <row r="4" spans="1:14" ht="15" customHeight="1" x14ac:dyDescent="0.15">
      <c r="A4" s="24"/>
      <c r="B4" s="62" t="s">
        <v>137</v>
      </c>
      <c r="C4" s="62" t="s">
        <v>138</v>
      </c>
      <c r="D4" s="62" t="s">
        <v>115</v>
      </c>
      <c r="E4" s="59" t="s">
        <v>121</v>
      </c>
      <c r="F4" s="59" t="s">
        <v>3</v>
      </c>
      <c r="G4" s="39" t="s">
        <v>4</v>
      </c>
      <c r="H4" s="39" t="s">
        <v>5</v>
      </c>
      <c r="I4" s="39" t="s">
        <v>6</v>
      </c>
    </row>
    <row r="5" spans="1:14" ht="22.5" customHeight="1" x14ac:dyDescent="0.15">
      <c r="A5" s="2" t="s">
        <v>7</v>
      </c>
      <c r="B5" s="2"/>
      <c r="C5" s="2"/>
      <c r="D5" s="2"/>
      <c r="E5" s="2"/>
      <c r="F5" s="3"/>
      <c r="G5" s="3"/>
      <c r="H5" s="3"/>
      <c r="I5" s="5"/>
      <c r="J5" s="41"/>
      <c r="K5" s="41"/>
    </row>
    <row r="6" spans="1:14" ht="15" customHeight="1" x14ac:dyDescent="0.15">
      <c r="A6" s="18" t="s">
        <v>8</v>
      </c>
      <c r="B6" s="18"/>
      <c r="C6" s="18"/>
      <c r="D6" s="18"/>
      <c r="E6" s="18"/>
      <c r="F6" s="29"/>
      <c r="G6" s="29"/>
      <c r="H6" s="29"/>
      <c r="I6" s="5"/>
    </row>
    <row r="7" spans="1:14" ht="15" customHeight="1" x14ac:dyDescent="0.15">
      <c r="A7" s="19" t="s">
        <v>9</v>
      </c>
      <c r="B7" s="19"/>
      <c r="C7" s="19"/>
      <c r="D7" s="19"/>
      <c r="E7" s="19"/>
      <c r="F7" s="30"/>
      <c r="G7" s="30"/>
      <c r="H7" s="30"/>
      <c r="I7" s="17"/>
      <c r="L7" s="41"/>
    </row>
    <row r="8" spans="1:14" ht="15" customHeight="1" x14ac:dyDescent="0.15">
      <c r="A8" s="4" t="s">
        <v>10</v>
      </c>
      <c r="B8" s="81"/>
      <c r="C8" s="4"/>
      <c r="D8" s="4"/>
      <c r="E8" s="4"/>
      <c r="F8" s="31"/>
      <c r="G8" s="31"/>
      <c r="H8" s="31"/>
      <c r="I8" s="17">
        <v>-2920</v>
      </c>
      <c r="L8" s="44"/>
      <c r="M8" s="44"/>
      <c r="N8" s="44"/>
    </row>
    <row r="9" spans="1:14" ht="15" customHeight="1" x14ac:dyDescent="0.15">
      <c r="A9" s="89" t="s">
        <v>11</v>
      </c>
      <c r="B9" s="65">
        <v>-55000</v>
      </c>
      <c r="C9" s="65">
        <v>-55000</v>
      </c>
      <c r="D9" s="63">
        <v>-50000</v>
      </c>
      <c r="E9" s="63">
        <v>-30000</v>
      </c>
      <c r="F9" s="25">
        <v>-100000</v>
      </c>
      <c r="G9" s="31">
        <f>SUM(Beregninger!B16)</f>
        <v>-120000</v>
      </c>
      <c r="H9" s="31">
        <v>-10000</v>
      </c>
      <c r="I9" s="50">
        <v>-48720</v>
      </c>
      <c r="J9" s="41"/>
      <c r="K9" s="41"/>
      <c r="L9" s="44"/>
      <c r="M9" s="44"/>
      <c r="N9" s="44"/>
    </row>
    <row r="10" spans="1:14" ht="15" customHeight="1" x14ac:dyDescent="0.15">
      <c r="A10" s="89" t="s">
        <v>12</v>
      </c>
      <c r="B10" s="65">
        <v>-50000</v>
      </c>
      <c r="C10" s="65">
        <v>-65076</v>
      </c>
      <c r="D10" s="63">
        <v>-80000</v>
      </c>
      <c r="E10" s="63">
        <v>-224690</v>
      </c>
      <c r="F10" s="25">
        <v>-240000</v>
      </c>
      <c r="G10" s="31">
        <f>SUM(Beregninger!B6)</f>
        <v>-250000</v>
      </c>
      <c r="H10" s="31">
        <v>-235900</v>
      </c>
      <c r="I10" s="49">
        <v>-250400</v>
      </c>
    </row>
    <row r="11" spans="1:14" ht="15" customHeight="1" x14ac:dyDescent="0.15">
      <c r="A11" s="4" t="s">
        <v>13</v>
      </c>
      <c r="B11" s="81"/>
      <c r="C11" s="81"/>
      <c r="D11" s="63"/>
      <c r="E11" s="63"/>
      <c r="F11" s="25"/>
      <c r="G11" s="31">
        <v>0</v>
      </c>
      <c r="H11" s="31"/>
      <c r="I11" s="49"/>
    </row>
    <row r="12" spans="1:14" ht="15" customHeight="1" x14ac:dyDescent="0.15">
      <c r="A12" s="4" t="s">
        <v>139</v>
      </c>
      <c r="B12" s="81"/>
      <c r="C12" s="65">
        <v>-5000</v>
      </c>
      <c r="D12" s="63">
        <v>-70000</v>
      </c>
      <c r="E12" s="63"/>
      <c r="F12" s="25"/>
      <c r="G12" s="31"/>
      <c r="H12" s="31"/>
      <c r="I12" s="49"/>
    </row>
    <row r="13" spans="1:14" ht="15" customHeight="1" x14ac:dyDescent="0.15">
      <c r="A13" s="89" t="s">
        <v>140</v>
      </c>
      <c r="B13" s="65">
        <v>-250000</v>
      </c>
      <c r="C13" s="65">
        <v>-247020</v>
      </c>
      <c r="D13" s="63">
        <v>-350000</v>
      </c>
      <c r="E13" s="63">
        <v>-342530</v>
      </c>
      <c r="F13" s="25">
        <v>-350000</v>
      </c>
      <c r="G13" s="31">
        <f>SUM(Beregninger!B21)</f>
        <v>-360000</v>
      </c>
      <c r="H13" s="31">
        <v>-284655</v>
      </c>
      <c r="I13" s="51">
        <v>-272960</v>
      </c>
    </row>
    <row r="14" spans="1:14" ht="15" customHeight="1" x14ac:dyDescent="0.15">
      <c r="A14" s="22" t="s">
        <v>14</v>
      </c>
      <c r="B14" s="84"/>
      <c r="C14" s="83">
        <v>-11422</v>
      </c>
      <c r="D14" s="63">
        <v>-50000</v>
      </c>
      <c r="E14" s="63">
        <v>-56780</v>
      </c>
      <c r="F14" s="31">
        <v>-45000</v>
      </c>
      <c r="G14" s="31">
        <v>-25000</v>
      </c>
      <c r="H14" s="31">
        <v>-27707</v>
      </c>
      <c r="I14" s="49">
        <v>-11810</v>
      </c>
      <c r="J14" s="41"/>
      <c r="K14" s="41"/>
    </row>
    <row r="15" spans="1:14" ht="15" customHeight="1" x14ac:dyDescent="0.15">
      <c r="A15" s="22" t="s">
        <v>15</v>
      </c>
      <c r="B15" s="83">
        <v>-290000</v>
      </c>
      <c r="C15" s="83">
        <v>-265089</v>
      </c>
      <c r="D15" s="63">
        <v>-250000</v>
      </c>
      <c r="E15" s="63">
        <v>-203322</v>
      </c>
      <c r="F15" s="25">
        <v>-240000</v>
      </c>
      <c r="G15" s="31">
        <v>-250000</v>
      </c>
      <c r="H15" s="31">
        <v>-180193</v>
      </c>
      <c r="I15" s="48">
        <v>-216100</v>
      </c>
    </row>
    <row r="16" spans="1:14" ht="15" customHeight="1" x14ac:dyDescent="0.15">
      <c r="A16" s="90" t="s">
        <v>141</v>
      </c>
      <c r="B16" s="83">
        <v>-250000</v>
      </c>
      <c r="C16" s="83">
        <v>-240455</v>
      </c>
      <c r="D16" s="63">
        <v>-250000</v>
      </c>
      <c r="E16" s="63">
        <v>-279211</v>
      </c>
      <c r="F16" s="25">
        <v>-250000</v>
      </c>
      <c r="G16" s="31">
        <f>SUM(Beregninger!B27)</f>
        <v>-260000</v>
      </c>
      <c r="H16" s="31">
        <v>-226635</v>
      </c>
      <c r="I16" s="51">
        <v>-245655</v>
      </c>
    </row>
    <row r="17" spans="1:13" ht="15" customHeight="1" x14ac:dyDescent="0.15">
      <c r="A17" s="22" t="s">
        <v>142</v>
      </c>
      <c r="B17" s="83">
        <v>-250000</v>
      </c>
      <c r="C17" s="83">
        <v>-388996</v>
      </c>
      <c r="D17" s="63">
        <v>-250000</v>
      </c>
      <c r="E17" s="63">
        <v>-478849</v>
      </c>
      <c r="F17" s="25">
        <v>-160000</v>
      </c>
      <c r="G17" s="31">
        <v>-180000</v>
      </c>
      <c r="H17" s="31">
        <v>-351679</v>
      </c>
      <c r="I17" s="49">
        <v>-172742</v>
      </c>
    </row>
    <row r="18" spans="1:13" ht="15" customHeight="1" x14ac:dyDescent="0.15">
      <c r="A18" s="22" t="s">
        <v>143</v>
      </c>
      <c r="B18" s="84"/>
      <c r="C18" s="83">
        <v>-6600</v>
      </c>
      <c r="D18" s="63"/>
      <c r="E18" s="63">
        <v>-32999</v>
      </c>
      <c r="F18" s="25"/>
      <c r="G18" s="31"/>
      <c r="H18" s="31"/>
      <c r="I18" s="49"/>
    </row>
    <row r="19" spans="1:13" ht="15" customHeight="1" x14ac:dyDescent="0.15">
      <c r="A19" s="22" t="s">
        <v>16</v>
      </c>
      <c r="B19" s="84"/>
      <c r="C19" s="84"/>
      <c r="D19" s="63"/>
      <c r="E19" s="63"/>
      <c r="F19" s="25"/>
      <c r="G19" s="31"/>
      <c r="H19" s="31"/>
      <c r="I19" s="17">
        <v>-1209</v>
      </c>
    </row>
    <row r="20" spans="1:13" ht="15" customHeight="1" x14ac:dyDescent="0.15">
      <c r="A20" s="22" t="s">
        <v>17</v>
      </c>
      <c r="B20" s="84"/>
      <c r="C20" s="82"/>
      <c r="D20" s="63"/>
      <c r="E20" s="63"/>
      <c r="F20" s="25"/>
      <c r="G20" s="31"/>
      <c r="H20" s="31"/>
      <c r="I20" s="17"/>
      <c r="J20" s="41"/>
      <c r="K20" s="41"/>
    </row>
    <row r="21" spans="1:13" ht="15" customHeight="1" x14ac:dyDescent="0.15">
      <c r="A21" s="89" t="s">
        <v>144</v>
      </c>
      <c r="B21" s="81"/>
      <c r="C21" s="65">
        <v>-62475</v>
      </c>
      <c r="D21" s="63"/>
      <c r="E21" s="63"/>
      <c r="F21" s="25">
        <v>-70000</v>
      </c>
      <c r="G21" s="31">
        <v>-70000</v>
      </c>
      <c r="H21" s="31">
        <v>-130184</v>
      </c>
      <c r="I21" s="17">
        <v>-67749</v>
      </c>
    </row>
    <row r="22" spans="1:13" ht="15" customHeight="1" x14ac:dyDescent="0.15">
      <c r="A22" s="8" t="s">
        <v>18</v>
      </c>
      <c r="B22" s="26">
        <f t="shared" ref="B22:C22" si="0">SUM(B8:B21)</f>
        <v>-1145000</v>
      </c>
      <c r="C22" s="26">
        <f t="shared" si="0"/>
        <v>-1347133</v>
      </c>
      <c r="D22" s="26">
        <f>SUM(D8:D21)</f>
        <v>-1350000</v>
      </c>
      <c r="E22" s="26">
        <f>SUM(E8:E21)</f>
        <v>-1648381</v>
      </c>
      <c r="F22" s="26">
        <f>SUM(F9:F21)</f>
        <v>-1455000</v>
      </c>
      <c r="G22" s="32">
        <f>SUM(G8:G21)</f>
        <v>-1515000</v>
      </c>
      <c r="H22" s="32">
        <f>SUM(H9:H21)</f>
        <v>-1446953</v>
      </c>
      <c r="I22" s="26">
        <f>SUM(I8:I21)</f>
        <v>-1290265</v>
      </c>
    </row>
    <row r="23" spans="1:13" ht="15" customHeight="1" x14ac:dyDescent="0.15">
      <c r="A23" s="19" t="s">
        <v>19</v>
      </c>
      <c r="B23" s="72"/>
      <c r="C23" s="19"/>
      <c r="D23" s="19"/>
      <c r="E23" s="19"/>
      <c r="F23" s="25"/>
      <c r="G23" s="30"/>
      <c r="H23" s="30"/>
      <c r="I23" s="17"/>
    </row>
    <row r="24" spans="1:13" ht="15" customHeight="1" x14ac:dyDescent="0.15">
      <c r="A24" s="4" t="s">
        <v>20</v>
      </c>
      <c r="B24" s="81"/>
      <c r="C24" s="4"/>
      <c r="D24" s="4"/>
      <c r="E24" s="4"/>
      <c r="F24" s="25"/>
      <c r="G24" s="31"/>
      <c r="H24" s="31"/>
      <c r="I24" s="17"/>
    </row>
    <row r="25" spans="1:13" ht="15" customHeight="1" x14ac:dyDescent="0.15">
      <c r="A25" s="8" t="s">
        <v>21</v>
      </c>
      <c r="B25" s="85"/>
      <c r="C25" s="8"/>
      <c r="D25" s="8"/>
      <c r="E25" s="8"/>
      <c r="F25" s="26"/>
      <c r="G25" s="32"/>
      <c r="H25" s="32"/>
      <c r="I25" s="17"/>
    </row>
    <row r="26" spans="1:13" ht="15" customHeight="1" x14ac:dyDescent="0.15">
      <c r="A26" s="9" t="s">
        <v>22</v>
      </c>
      <c r="B26" s="27">
        <f t="shared" ref="B26:C26" si="1">SUM(B22:B25)</f>
        <v>-1145000</v>
      </c>
      <c r="C26" s="27">
        <f t="shared" si="1"/>
        <v>-1347133</v>
      </c>
      <c r="D26" s="27">
        <f>SUM(D22:D25)</f>
        <v>-1350000</v>
      </c>
      <c r="E26" s="27"/>
      <c r="F26" s="27">
        <f>SUM(F22:F25)</f>
        <v>-1455000</v>
      </c>
      <c r="G26" s="27">
        <f t="shared" ref="G26:I26" si="2">SUM(G22:G25)</f>
        <v>-1515000</v>
      </c>
      <c r="H26" s="27"/>
      <c r="I26" s="27">
        <f t="shared" si="2"/>
        <v>-1290265</v>
      </c>
      <c r="L26" s="43"/>
      <c r="M26" s="43"/>
    </row>
    <row r="27" spans="1:13" ht="15" customHeight="1" x14ac:dyDescent="0.15">
      <c r="A27" s="18" t="s">
        <v>23</v>
      </c>
      <c r="B27" s="72"/>
      <c r="C27" s="18"/>
      <c r="D27" s="18"/>
      <c r="E27" s="18"/>
      <c r="F27" s="29"/>
      <c r="G27" s="29"/>
      <c r="H27" s="29"/>
      <c r="I27" s="17"/>
    </row>
    <row r="28" spans="1:13" ht="15" customHeight="1" x14ac:dyDescent="0.15">
      <c r="A28" s="19" t="s">
        <v>24</v>
      </c>
      <c r="B28" s="81"/>
      <c r="C28" s="4"/>
      <c r="D28" s="4"/>
      <c r="E28" s="4"/>
      <c r="F28" s="30"/>
      <c r="G28" s="30"/>
      <c r="H28" s="30"/>
      <c r="I28" s="17"/>
    </row>
    <row r="29" spans="1:13" ht="15" customHeight="1" x14ac:dyDescent="0.15">
      <c r="A29" s="4" t="s">
        <v>145</v>
      </c>
      <c r="B29" s="81"/>
      <c r="C29" s="65">
        <v>2740</v>
      </c>
      <c r="D29" s="4"/>
      <c r="E29" s="4"/>
      <c r="F29" s="31"/>
      <c r="G29" s="31"/>
      <c r="H29" s="31"/>
      <c r="I29" s="17"/>
    </row>
    <row r="30" spans="1:13" ht="15" customHeight="1" x14ac:dyDescent="0.15">
      <c r="A30" s="4" t="s">
        <v>25</v>
      </c>
      <c r="B30" s="81"/>
      <c r="C30" s="81"/>
      <c r="D30" s="4"/>
      <c r="E30" s="4"/>
      <c r="F30" s="31"/>
      <c r="G30" s="31"/>
      <c r="H30" s="31"/>
      <c r="I30" s="17"/>
    </row>
    <row r="31" spans="1:13" ht="15" customHeight="1" x14ac:dyDescent="0.15">
      <c r="A31" s="4" t="s">
        <v>26</v>
      </c>
      <c r="B31" s="81"/>
      <c r="C31" s="81"/>
      <c r="D31" s="4"/>
      <c r="E31" s="4"/>
      <c r="F31" s="31"/>
      <c r="G31" s="31"/>
      <c r="H31" s="31"/>
      <c r="I31" s="17"/>
    </row>
    <row r="32" spans="1:13" ht="15" customHeight="1" x14ac:dyDescent="0.15">
      <c r="A32" s="4" t="s">
        <v>27</v>
      </c>
      <c r="B32" s="81"/>
      <c r="C32" s="81"/>
      <c r="D32" s="4"/>
      <c r="E32" s="4"/>
      <c r="F32" s="31">
        <v>3000</v>
      </c>
      <c r="G32" s="31">
        <v>3000</v>
      </c>
      <c r="H32" s="31"/>
      <c r="I32" s="17"/>
    </row>
    <row r="33" spans="1:17" ht="15" customHeight="1" x14ac:dyDescent="0.15">
      <c r="A33" s="4" t="s">
        <v>28</v>
      </c>
      <c r="B33" s="81"/>
      <c r="C33" s="81"/>
      <c r="D33" s="4"/>
      <c r="E33" s="4"/>
      <c r="F33" s="31"/>
      <c r="G33" s="31"/>
      <c r="H33" s="31"/>
      <c r="I33" s="17"/>
    </row>
    <row r="34" spans="1:17" ht="15" customHeight="1" x14ac:dyDescent="0.15">
      <c r="A34" s="4" t="s">
        <v>29</v>
      </c>
      <c r="B34" s="81"/>
      <c r="C34" s="65">
        <v>24800</v>
      </c>
      <c r="D34" s="65">
        <v>10000</v>
      </c>
      <c r="E34" s="65">
        <v>10680</v>
      </c>
      <c r="F34" s="31">
        <v>10000</v>
      </c>
      <c r="G34" s="31">
        <v>10000</v>
      </c>
      <c r="H34" s="31">
        <v>2003</v>
      </c>
      <c r="I34" s="17"/>
    </row>
    <row r="35" spans="1:17" ht="15" customHeight="1" x14ac:dyDescent="0.15">
      <c r="A35" s="8" t="s">
        <v>30</v>
      </c>
      <c r="B35" s="66">
        <f t="shared" ref="B35:C35" si="3">SUM(B29:B34)</f>
        <v>0</v>
      </c>
      <c r="C35" s="66">
        <f t="shared" si="3"/>
        <v>27540</v>
      </c>
      <c r="D35" s="66">
        <f>SUM(D29:D34)</f>
        <v>10000</v>
      </c>
      <c r="E35" s="66">
        <f>SUM(E29:E34)</f>
        <v>10680</v>
      </c>
      <c r="F35" s="32">
        <f>SUM(F29:F34)</f>
        <v>13000</v>
      </c>
      <c r="G35" s="32">
        <f>SUM(G29:G34)</f>
        <v>13000</v>
      </c>
      <c r="H35" s="32">
        <f>SUM(H29:H34)</f>
        <v>2003</v>
      </c>
      <c r="I35" s="26"/>
    </row>
    <row r="36" spans="1:17" ht="15" customHeight="1" x14ac:dyDescent="0.15">
      <c r="A36" s="19" t="s">
        <v>31</v>
      </c>
      <c r="B36" s="72"/>
      <c r="C36" s="19"/>
      <c r="D36" s="19"/>
      <c r="E36" s="19"/>
      <c r="F36" s="25"/>
      <c r="G36" s="30"/>
      <c r="H36" s="30"/>
      <c r="I36" s="17"/>
    </row>
    <row r="37" spans="1:17" ht="15" customHeight="1" x14ac:dyDescent="0.15">
      <c r="A37" s="4" t="s">
        <v>122</v>
      </c>
      <c r="B37" s="65">
        <v>180000</v>
      </c>
      <c r="C37" s="65">
        <v>165000</v>
      </c>
      <c r="D37" s="69">
        <v>180000</v>
      </c>
      <c r="E37" s="69">
        <v>372927</v>
      </c>
      <c r="F37" s="31">
        <v>380000</v>
      </c>
      <c r="G37" s="31">
        <v>180000</v>
      </c>
      <c r="H37" s="31">
        <v>243206</v>
      </c>
      <c r="I37" s="17">
        <v>165000</v>
      </c>
      <c r="L37" s="41"/>
    </row>
    <row r="38" spans="1:17" ht="15" customHeight="1" x14ac:dyDescent="0.15">
      <c r="A38" s="4" t="s">
        <v>123</v>
      </c>
      <c r="B38" s="65">
        <v>18180</v>
      </c>
      <c r="C38" s="65">
        <v>16830</v>
      </c>
      <c r="D38" s="69">
        <v>18180</v>
      </c>
      <c r="E38" s="69">
        <v>38038</v>
      </c>
      <c r="F38" s="31">
        <f>SUM(F37*10.1%)</f>
        <v>38380</v>
      </c>
      <c r="G38" s="31">
        <f>SUM(G37*10.1%)</f>
        <v>18180</v>
      </c>
      <c r="H38" s="31">
        <v>24807</v>
      </c>
      <c r="I38" s="17">
        <v>16830</v>
      </c>
    </row>
    <row r="39" spans="1:17" ht="15" customHeight="1" x14ac:dyDescent="0.15">
      <c r="A39" s="4" t="s">
        <v>32</v>
      </c>
      <c r="B39" s="81"/>
      <c r="C39" s="64"/>
      <c r="D39" s="69"/>
      <c r="E39" s="69">
        <v>4392</v>
      </c>
      <c r="F39" s="31"/>
      <c r="G39" s="31"/>
      <c r="H39" s="31">
        <v>1830</v>
      </c>
      <c r="I39" s="17"/>
      <c r="L39" s="60"/>
      <c r="M39" s="60"/>
      <c r="N39" s="60"/>
      <c r="O39" s="60"/>
      <c r="P39" s="60"/>
      <c r="Q39" s="60"/>
    </row>
    <row r="40" spans="1:17" ht="15" customHeight="1" x14ac:dyDescent="0.15">
      <c r="A40" s="4" t="s">
        <v>33</v>
      </c>
      <c r="B40" s="81"/>
      <c r="C40" s="64"/>
      <c r="D40" s="69"/>
      <c r="E40" s="69">
        <v>30000</v>
      </c>
      <c r="F40" s="31">
        <v>30000</v>
      </c>
      <c r="G40" s="31"/>
      <c r="H40" s="31">
        <v>15000</v>
      </c>
      <c r="I40" s="17"/>
    </row>
    <row r="41" spans="1:17" ht="15" customHeight="1" x14ac:dyDescent="0.15">
      <c r="A41" s="4" t="s">
        <v>34</v>
      </c>
      <c r="B41" s="81"/>
      <c r="C41" s="64"/>
      <c r="D41" s="69"/>
      <c r="E41" s="69">
        <v>-34392</v>
      </c>
      <c r="F41" s="31"/>
      <c r="G41" s="31"/>
      <c r="H41" s="31">
        <v>-16830</v>
      </c>
      <c r="I41" s="17"/>
    </row>
    <row r="42" spans="1:17" ht="15" customHeight="1" x14ac:dyDescent="0.15">
      <c r="A42" s="4" t="s">
        <v>124</v>
      </c>
      <c r="B42" s="65">
        <v>25380</v>
      </c>
      <c r="C42" s="65">
        <v>23265</v>
      </c>
      <c r="D42" s="69">
        <v>25380</v>
      </c>
      <c r="E42" s="69">
        <v>58070</v>
      </c>
      <c r="F42" s="31">
        <f>SUM(F37*14.1%)</f>
        <v>53579.999999999993</v>
      </c>
      <c r="G42" s="31">
        <f>SUM(G37*14.1%)</f>
        <v>25379.999999999996</v>
      </c>
      <c r="H42" s="31">
        <v>37306</v>
      </c>
      <c r="I42" s="17">
        <v>23928</v>
      </c>
    </row>
    <row r="43" spans="1:17" ht="15" customHeight="1" x14ac:dyDescent="0.15">
      <c r="A43" s="4" t="s">
        <v>125</v>
      </c>
      <c r="B43" s="81">
        <v>2563</v>
      </c>
      <c r="C43" s="65">
        <v>2373</v>
      </c>
      <c r="D43" s="69">
        <v>2563</v>
      </c>
      <c r="E43" s="69"/>
      <c r="F43" s="31"/>
      <c r="G43" s="31"/>
      <c r="H43" s="31"/>
      <c r="I43" s="17"/>
    </row>
    <row r="44" spans="1:17" ht="15" customHeight="1" x14ac:dyDescent="0.15">
      <c r="A44" s="4" t="s">
        <v>146</v>
      </c>
      <c r="B44" s="65">
        <v>4000</v>
      </c>
      <c r="C44" s="65">
        <v>3753</v>
      </c>
      <c r="D44" s="69"/>
      <c r="E44" s="69">
        <v>5363</v>
      </c>
      <c r="F44" s="36">
        <f>SUM(F38*14.1%)</f>
        <v>5411.58</v>
      </c>
      <c r="G44" s="36">
        <f>SUM(G38*14.1%)</f>
        <v>2563.3799999999997</v>
      </c>
      <c r="H44" s="36">
        <v>3498</v>
      </c>
      <c r="I44" s="17">
        <v>2373</v>
      </c>
    </row>
    <row r="45" spans="1:17" ht="15" customHeight="1" x14ac:dyDescent="0.15">
      <c r="A45" s="4" t="s">
        <v>35</v>
      </c>
      <c r="B45" s="81"/>
      <c r="C45" s="81"/>
      <c r="D45" s="69">
        <v>5000</v>
      </c>
      <c r="E45" s="69">
        <v>4526</v>
      </c>
      <c r="F45" s="31">
        <v>3000</v>
      </c>
      <c r="G45" s="31">
        <v>3000</v>
      </c>
      <c r="H45" s="31">
        <v>4546</v>
      </c>
      <c r="I45" s="17">
        <v>4704</v>
      </c>
    </row>
    <row r="46" spans="1:17" ht="15" customHeight="1" x14ac:dyDescent="0.15">
      <c r="A46" s="4" t="s">
        <v>36</v>
      </c>
      <c r="B46" s="81"/>
      <c r="C46" s="64"/>
      <c r="D46" s="69"/>
      <c r="E46" s="69"/>
      <c r="F46" s="25"/>
      <c r="G46" s="31"/>
      <c r="H46" s="31"/>
      <c r="I46" s="17"/>
    </row>
    <row r="47" spans="1:17" ht="15" customHeight="1" x14ac:dyDescent="0.15">
      <c r="A47" s="4" t="s">
        <v>37</v>
      </c>
      <c r="B47" s="65">
        <v>5000</v>
      </c>
      <c r="C47" s="65">
        <v>4142</v>
      </c>
      <c r="D47" s="69">
        <v>3500</v>
      </c>
      <c r="E47" s="69">
        <v>3552</v>
      </c>
      <c r="F47" s="25">
        <v>3500</v>
      </c>
      <c r="G47" s="31">
        <v>0</v>
      </c>
      <c r="H47" s="31">
        <v>3494</v>
      </c>
      <c r="I47" s="17">
        <v>3217</v>
      </c>
    </row>
    <row r="48" spans="1:17" ht="15" customHeight="1" x14ac:dyDescent="0.15">
      <c r="A48" s="4" t="s">
        <v>38</v>
      </c>
      <c r="B48" s="81"/>
      <c r="C48" s="64"/>
      <c r="D48" s="69"/>
      <c r="E48" s="69"/>
      <c r="F48" s="25"/>
      <c r="G48" s="31"/>
      <c r="H48" s="31"/>
      <c r="I48" s="17"/>
    </row>
    <row r="49" spans="1:13" ht="15" customHeight="1" x14ac:dyDescent="0.15">
      <c r="A49" s="4" t="s">
        <v>126</v>
      </c>
      <c r="B49" s="81"/>
      <c r="C49" s="64"/>
      <c r="D49" s="69"/>
      <c r="E49" s="69">
        <v>30000</v>
      </c>
      <c r="F49" s="25">
        <v>5000</v>
      </c>
      <c r="G49" s="31">
        <v>2500</v>
      </c>
      <c r="H49" s="31">
        <v>15000</v>
      </c>
      <c r="I49" s="17">
        <v>381</v>
      </c>
    </row>
    <row r="50" spans="1:13" ht="15" customHeight="1" x14ac:dyDescent="0.15">
      <c r="A50" s="8" t="s">
        <v>39</v>
      </c>
      <c r="B50" s="87">
        <f t="shared" ref="B50:I50" si="4">SUM(B37:B49)</f>
        <v>235123</v>
      </c>
      <c r="C50" s="26">
        <f t="shared" si="4"/>
        <v>215363</v>
      </c>
      <c r="D50" s="26">
        <f t="shared" si="4"/>
        <v>234623</v>
      </c>
      <c r="E50" s="26">
        <f t="shared" si="4"/>
        <v>512476</v>
      </c>
      <c r="F50" s="26">
        <f t="shared" si="4"/>
        <v>518871.58</v>
      </c>
      <c r="G50" s="26">
        <f t="shared" si="4"/>
        <v>231623.38</v>
      </c>
      <c r="H50" s="26">
        <f t="shared" si="4"/>
        <v>331857</v>
      </c>
      <c r="I50" s="26">
        <f t="shared" si="4"/>
        <v>216433</v>
      </c>
      <c r="K50" s="73"/>
    </row>
    <row r="51" spans="1:13" ht="15" customHeight="1" x14ac:dyDescent="0.15">
      <c r="A51" s="19" t="s">
        <v>40</v>
      </c>
      <c r="B51" s="72"/>
      <c r="C51" s="19"/>
      <c r="D51" s="19"/>
      <c r="E51" s="70"/>
      <c r="F51" s="1"/>
      <c r="G51" s="30"/>
      <c r="H51" s="30"/>
      <c r="I51" s="17"/>
    </row>
    <row r="52" spans="1:13" ht="15" customHeight="1" x14ac:dyDescent="0.2">
      <c r="A52" s="19" t="s">
        <v>136</v>
      </c>
      <c r="B52" s="72"/>
      <c r="C52" s="72"/>
      <c r="D52" s="19"/>
      <c r="E52" s="74">
        <v>184521</v>
      </c>
      <c r="F52" s="1"/>
      <c r="G52" s="30"/>
      <c r="H52" s="30"/>
      <c r="I52" s="17"/>
    </row>
    <row r="53" spans="1:13" ht="15" customHeight="1" x14ac:dyDescent="0.15">
      <c r="A53" s="4" t="s">
        <v>147</v>
      </c>
      <c r="B53" s="65">
        <v>10700</v>
      </c>
      <c r="C53" s="65">
        <v>27953</v>
      </c>
      <c r="D53" s="65"/>
      <c r="E53" s="75">
        <v>13239</v>
      </c>
      <c r="F53" s="64"/>
      <c r="G53" s="31">
        <v>0</v>
      </c>
      <c r="H53" s="31"/>
      <c r="I53" s="17">
        <v>1041</v>
      </c>
    </row>
    <row r="54" spans="1:13" ht="15" customHeight="1" x14ac:dyDescent="0.15">
      <c r="A54" s="8" t="s">
        <v>41</v>
      </c>
      <c r="B54" s="66">
        <f t="shared" ref="B54:F54" si="5">SUM(B53)</f>
        <v>10700</v>
      </c>
      <c r="C54" s="66">
        <f t="shared" si="5"/>
        <v>27953</v>
      </c>
      <c r="D54" s="66">
        <f t="shared" si="5"/>
        <v>0</v>
      </c>
      <c r="E54" s="66">
        <f>SUM(E52:E53)</f>
        <v>197760</v>
      </c>
      <c r="F54" s="32">
        <f t="shared" si="5"/>
        <v>0</v>
      </c>
      <c r="G54" s="32">
        <f>SUM(G53)</f>
        <v>0</v>
      </c>
      <c r="H54" s="32">
        <f t="shared" ref="H54:I54" si="6">SUM(H53)</f>
        <v>0</v>
      </c>
      <c r="I54" s="52">
        <f t="shared" si="6"/>
        <v>1041</v>
      </c>
    </row>
    <row r="55" spans="1:13" ht="15" customHeight="1" x14ac:dyDescent="0.15">
      <c r="A55" s="19" t="s">
        <v>42</v>
      </c>
      <c r="B55" s="72"/>
      <c r="C55" s="19"/>
      <c r="D55" s="19"/>
      <c r="E55" s="70"/>
      <c r="F55" s="4"/>
      <c r="G55" s="30"/>
      <c r="H55" s="30"/>
      <c r="I55" s="17"/>
    </row>
    <row r="56" spans="1:13" ht="15" customHeight="1" x14ac:dyDescent="0.15">
      <c r="A56" s="4" t="s">
        <v>116</v>
      </c>
      <c r="B56" s="65">
        <v>1500</v>
      </c>
      <c r="C56" s="65">
        <v>1219</v>
      </c>
      <c r="D56" s="31">
        <v>2000</v>
      </c>
      <c r="E56" s="69">
        <v>1219</v>
      </c>
      <c r="F56" s="31"/>
      <c r="G56" s="31">
        <v>140000</v>
      </c>
      <c r="H56" s="31">
        <v>22727</v>
      </c>
      <c r="I56" s="17">
        <v>519600</v>
      </c>
    </row>
    <row r="57" spans="1:13" ht="15" customHeight="1" x14ac:dyDescent="0.15">
      <c r="A57" s="4" t="s">
        <v>120</v>
      </c>
      <c r="B57" s="81"/>
      <c r="C57" s="81"/>
      <c r="D57" s="31"/>
      <c r="E57" s="69"/>
      <c r="F57" s="31">
        <v>45000</v>
      </c>
      <c r="G57" s="31">
        <v>45000</v>
      </c>
      <c r="H57" s="31"/>
      <c r="I57" s="17"/>
    </row>
    <row r="58" spans="1:13" ht="15" customHeight="1" x14ac:dyDescent="0.15">
      <c r="A58" s="4" t="s">
        <v>43</v>
      </c>
      <c r="B58" s="65">
        <v>30000</v>
      </c>
      <c r="C58" s="65">
        <v>26597</v>
      </c>
      <c r="D58" s="31">
        <v>25000</v>
      </c>
      <c r="E58" s="69">
        <v>30324</v>
      </c>
      <c r="F58" s="31">
        <v>10000</v>
      </c>
      <c r="G58" s="31">
        <v>18500</v>
      </c>
      <c r="H58" s="31">
        <v>7486</v>
      </c>
      <c r="I58" s="17"/>
    </row>
    <row r="59" spans="1:13" ht="15" customHeight="1" x14ac:dyDescent="0.15">
      <c r="A59" s="89" t="s">
        <v>44</v>
      </c>
      <c r="B59" s="65">
        <v>250000</v>
      </c>
      <c r="C59" s="65">
        <v>134341</v>
      </c>
      <c r="D59" s="31">
        <v>200000</v>
      </c>
      <c r="E59" s="69">
        <v>239179</v>
      </c>
      <c r="F59" s="31">
        <v>240000</v>
      </c>
      <c r="G59" s="31">
        <v>230000</v>
      </c>
      <c r="H59" s="31">
        <v>255597</v>
      </c>
      <c r="I59" s="17">
        <v>219400</v>
      </c>
    </row>
    <row r="60" spans="1:13" ht="15" customHeight="1" x14ac:dyDescent="0.15">
      <c r="A60" s="4" t="s">
        <v>127</v>
      </c>
      <c r="B60" s="65">
        <v>25000</v>
      </c>
      <c r="C60" s="65">
        <v>21674</v>
      </c>
      <c r="D60" s="31">
        <v>15000</v>
      </c>
      <c r="E60" s="69">
        <v>14665</v>
      </c>
      <c r="F60" s="31">
        <v>22000</v>
      </c>
      <c r="G60" s="31"/>
      <c r="H60" s="31">
        <v>21048</v>
      </c>
      <c r="I60" s="17">
        <v>18582</v>
      </c>
    </row>
    <row r="61" spans="1:13" ht="15" customHeight="1" x14ac:dyDescent="0.15">
      <c r="A61" s="4" t="s">
        <v>45</v>
      </c>
      <c r="B61" s="65">
        <v>10000</v>
      </c>
      <c r="C61" s="81"/>
      <c r="D61" s="31">
        <v>10000</v>
      </c>
      <c r="E61" s="69">
        <v>950</v>
      </c>
      <c r="F61" s="31">
        <v>15000</v>
      </c>
      <c r="G61" s="31">
        <v>5000</v>
      </c>
      <c r="H61" s="31">
        <v>22914</v>
      </c>
      <c r="I61" s="17">
        <v>21703</v>
      </c>
    </row>
    <row r="62" spans="1:13" ht="15" customHeight="1" x14ac:dyDescent="0.15">
      <c r="A62" s="4" t="s">
        <v>119</v>
      </c>
      <c r="B62" s="65">
        <v>50000</v>
      </c>
      <c r="C62" s="65">
        <v>56177</v>
      </c>
      <c r="D62" s="31"/>
      <c r="E62" s="69">
        <v>94579</v>
      </c>
      <c r="F62" s="31"/>
      <c r="G62" s="31"/>
      <c r="H62" s="31"/>
      <c r="I62" s="17"/>
    </row>
    <row r="63" spans="1:13" ht="15" customHeight="1" x14ac:dyDescent="0.15">
      <c r="A63" s="4" t="s">
        <v>148</v>
      </c>
      <c r="B63" s="65">
        <v>3500</v>
      </c>
      <c r="C63" s="65">
        <v>3744</v>
      </c>
      <c r="D63" s="31"/>
      <c r="E63" s="69">
        <v>3744</v>
      </c>
      <c r="F63" s="31"/>
      <c r="G63" s="31"/>
      <c r="H63" s="31">
        <f>4075+2418+3744</f>
        <v>10237</v>
      </c>
      <c r="I63" s="17">
        <v>1954</v>
      </c>
    </row>
    <row r="64" spans="1:13" ht="15" customHeight="1" x14ac:dyDescent="0.15">
      <c r="A64" s="4" t="s">
        <v>149</v>
      </c>
      <c r="B64" s="81"/>
      <c r="C64" s="65">
        <v>14676</v>
      </c>
      <c r="D64" s="31"/>
      <c r="E64" s="69"/>
      <c r="F64" s="31">
        <v>0</v>
      </c>
      <c r="G64" s="31">
        <v>0</v>
      </c>
      <c r="H64" s="31"/>
      <c r="I64" s="17">
        <f>26687+20973</f>
        <v>47660</v>
      </c>
      <c r="J64" s="60"/>
      <c r="K64" s="60"/>
      <c r="L64" s="60"/>
      <c r="M64" s="60"/>
    </row>
    <row r="65" spans="1:15" ht="15" customHeight="1" x14ac:dyDescent="0.15">
      <c r="A65" s="4" t="s">
        <v>117</v>
      </c>
      <c r="B65" s="65">
        <v>25000</v>
      </c>
      <c r="C65" s="65">
        <v>21000</v>
      </c>
      <c r="D65" s="31">
        <v>35000</v>
      </c>
      <c r="E65" s="69">
        <v>30563</v>
      </c>
      <c r="F65" s="31"/>
      <c r="G65" s="31"/>
      <c r="H65" s="31">
        <v>24892</v>
      </c>
      <c r="I65" s="17">
        <f>3744+6000</f>
        <v>9744</v>
      </c>
    </row>
    <row r="66" spans="1:15" ht="15" customHeight="1" x14ac:dyDescent="0.15">
      <c r="A66" s="4" t="s">
        <v>118</v>
      </c>
      <c r="B66" s="81"/>
      <c r="C66" s="81"/>
      <c r="D66" s="31"/>
      <c r="E66" s="69">
        <v>7429</v>
      </c>
      <c r="F66" s="31"/>
      <c r="G66" s="31"/>
      <c r="H66" s="31">
        <v>9564</v>
      </c>
      <c r="I66" s="17">
        <v>4372</v>
      </c>
      <c r="J66" s="60"/>
      <c r="K66" s="60"/>
    </row>
    <row r="67" spans="1:15" ht="15" customHeight="1" x14ac:dyDescent="0.15">
      <c r="A67" s="4" t="s">
        <v>46</v>
      </c>
      <c r="B67" s="65">
        <v>20000</v>
      </c>
      <c r="C67" s="65">
        <v>5999</v>
      </c>
      <c r="D67" s="31">
        <v>8000</v>
      </c>
      <c r="E67" s="69"/>
      <c r="F67" s="31">
        <v>7500</v>
      </c>
      <c r="G67" s="31">
        <v>7500</v>
      </c>
      <c r="H67" s="31">
        <v>22231</v>
      </c>
      <c r="I67" s="17">
        <v>1065</v>
      </c>
    </row>
    <row r="68" spans="1:15" ht="15" customHeight="1" x14ac:dyDescent="0.15">
      <c r="A68" s="4" t="s">
        <v>47</v>
      </c>
      <c r="B68" s="65">
        <v>15000</v>
      </c>
      <c r="C68" s="65">
        <v>17507</v>
      </c>
      <c r="D68" s="31">
        <v>15000</v>
      </c>
      <c r="E68" s="69">
        <v>18324</v>
      </c>
      <c r="F68" s="31">
        <v>12000</v>
      </c>
      <c r="G68" s="31">
        <v>35000</v>
      </c>
      <c r="H68" s="31">
        <v>10741</v>
      </c>
      <c r="I68" s="17">
        <v>6765</v>
      </c>
    </row>
    <row r="69" spans="1:15" ht="15" customHeight="1" x14ac:dyDescent="0.15">
      <c r="A69" s="4" t="s">
        <v>48</v>
      </c>
      <c r="B69" s="65">
        <v>5000</v>
      </c>
      <c r="C69" s="65">
        <v>6057</v>
      </c>
      <c r="D69" s="31">
        <v>7500</v>
      </c>
      <c r="E69" s="69">
        <v>6992</v>
      </c>
      <c r="F69" s="31">
        <v>10000</v>
      </c>
      <c r="G69" s="31">
        <v>15000</v>
      </c>
      <c r="H69" s="31">
        <v>7242</v>
      </c>
      <c r="I69" s="17">
        <v>7628</v>
      </c>
    </row>
    <row r="70" spans="1:15" ht="15" customHeight="1" x14ac:dyDescent="0.15">
      <c r="A70" s="4" t="s">
        <v>49</v>
      </c>
      <c r="B70" s="81"/>
      <c r="C70" s="81"/>
      <c r="D70" s="31"/>
      <c r="E70" s="69"/>
      <c r="F70" s="31"/>
      <c r="G70" s="31"/>
      <c r="H70" s="31"/>
      <c r="I70" s="17"/>
    </row>
    <row r="71" spans="1:15" ht="15" customHeight="1" x14ac:dyDescent="0.15">
      <c r="A71" s="4" t="s">
        <v>50</v>
      </c>
      <c r="B71" s="81"/>
      <c r="C71" s="81"/>
      <c r="D71" s="31"/>
      <c r="E71" s="69"/>
      <c r="F71" s="31"/>
      <c r="G71" s="31"/>
      <c r="H71" s="31"/>
      <c r="I71" s="17"/>
    </row>
    <row r="72" spans="1:15" ht="15" customHeight="1" x14ac:dyDescent="0.15">
      <c r="A72" s="89" t="s">
        <v>128</v>
      </c>
      <c r="B72" s="65">
        <v>100000</v>
      </c>
      <c r="C72" s="65">
        <v>190577</v>
      </c>
      <c r="D72" s="31">
        <v>100000</v>
      </c>
      <c r="E72" s="69">
        <v>28782</v>
      </c>
      <c r="F72" s="31">
        <v>100000</v>
      </c>
      <c r="G72" s="31">
        <v>100000</v>
      </c>
      <c r="H72" s="31"/>
      <c r="I72" s="17"/>
      <c r="L72" s="45"/>
      <c r="M72" s="45"/>
      <c r="N72" s="45"/>
      <c r="O72" s="45"/>
    </row>
    <row r="73" spans="1:15" ht="15" customHeight="1" x14ac:dyDescent="0.15">
      <c r="A73" s="4" t="s">
        <v>129</v>
      </c>
      <c r="B73" s="81"/>
      <c r="C73" s="81"/>
      <c r="D73" s="31"/>
      <c r="E73" s="69">
        <v>1805</v>
      </c>
      <c r="F73" s="31">
        <v>5000</v>
      </c>
      <c r="G73" s="31"/>
      <c r="H73" s="31">
        <v>10115</v>
      </c>
      <c r="I73" s="17"/>
    </row>
    <row r="74" spans="1:15" ht="15" customHeight="1" x14ac:dyDescent="0.15">
      <c r="A74" s="4" t="s">
        <v>130</v>
      </c>
      <c r="B74" s="65">
        <v>70000</v>
      </c>
      <c r="C74" s="65">
        <v>65597</v>
      </c>
      <c r="D74" s="31">
        <v>90000</v>
      </c>
      <c r="E74" s="69">
        <v>90937</v>
      </c>
      <c r="F74" s="31">
        <v>50000</v>
      </c>
      <c r="G74" s="31">
        <v>40000</v>
      </c>
      <c r="H74" s="31">
        <v>64674</v>
      </c>
      <c r="I74" s="17">
        <v>46184</v>
      </c>
    </row>
    <row r="75" spans="1:15" ht="15" customHeight="1" x14ac:dyDescent="0.15">
      <c r="A75" s="4" t="s">
        <v>51</v>
      </c>
      <c r="B75" s="65">
        <v>25000</v>
      </c>
      <c r="C75" s="81"/>
      <c r="D75" s="31">
        <v>25000</v>
      </c>
      <c r="E75" s="69">
        <v>20625</v>
      </c>
      <c r="F75" s="31">
        <v>20000</v>
      </c>
      <c r="G75" s="31">
        <v>15000</v>
      </c>
      <c r="H75" s="31">
        <v>18875</v>
      </c>
      <c r="I75" s="17">
        <v>17070</v>
      </c>
    </row>
    <row r="76" spans="1:15" ht="15" customHeight="1" x14ac:dyDescent="0.15">
      <c r="A76" s="4" t="s">
        <v>52</v>
      </c>
      <c r="B76" s="81"/>
      <c r="C76" s="81"/>
      <c r="D76" s="31"/>
      <c r="E76" s="69"/>
      <c r="F76" s="31">
        <v>0</v>
      </c>
      <c r="G76" s="31">
        <v>0</v>
      </c>
      <c r="H76" s="31"/>
      <c r="I76" s="17"/>
    </row>
    <row r="77" spans="1:15" ht="15" customHeight="1" x14ac:dyDescent="0.15">
      <c r="A77" s="4" t="s">
        <v>53</v>
      </c>
      <c r="B77" s="81"/>
      <c r="C77" s="81"/>
      <c r="D77" s="31"/>
      <c r="E77" s="69"/>
      <c r="F77" s="31"/>
      <c r="G77" s="31"/>
      <c r="H77" s="31"/>
      <c r="I77" s="17"/>
    </row>
    <row r="78" spans="1:15" ht="15" customHeight="1" x14ac:dyDescent="0.15">
      <c r="A78" s="4" t="s">
        <v>54</v>
      </c>
      <c r="B78" s="81"/>
      <c r="C78" s="81"/>
      <c r="D78" s="31"/>
      <c r="E78" s="69"/>
      <c r="F78" s="31"/>
      <c r="G78" s="31"/>
      <c r="H78" s="31"/>
      <c r="I78" s="17"/>
    </row>
    <row r="79" spans="1:15" ht="15" customHeight="1" x14ac:dyDescent="0.15">
      <c r="A79" s="4" t="s">
        <v>157</v>
      </c>
      <c r="B79" s="81"/>
      <c r="C79" s="81">
        <v>23825</v>
      </c>
      <c r="D79" s="31"/>
      <c r="E79" s="69"/>
      <c r="F79" s="31">
        <v>5000</v>
      </c>
      <c r="G79" s="31">
        <v>5000</v>
      </c>
      <c r="H79" s="31">
        <v>23741</v>
      </c>
      <c r="I79" s="17">
        <v>6773</v>
      </c>
    </row>
    <row r="80" spans="1:15" ht="15" customHeight="1" x14ac:dyDescent="0.15">
      <c r="A80" s="4" t="s">
        <v>131</v>
      </c>
      <c r="B80" s="81"/>
      <c r="C80" s="81"/>
      <c r="D80" s="31"/>
      <c r="E80" s="69">
        <v>900</v>
      </c>
      <c r="F80" s="31"/>
      <c r="G80" s="31"/>
      <c r="H80" s="31"/>
      <c r="I80" s="17"/>
    </row>
    <row r="81" spans="1:11" ht="15" customHeight="1" x14ac:dyDescent="0.15">
      <c r="A81" s="4" t="s">
        <v>55</v>
      </c>
      <c r="B81" s="65">
        <v>2000</v>
      </c>
      <c r="C81" s="65">
        <v>1756</v>
      </c>
      <c r="D81" s="31">
        <v>5000</v>
      </c>
      <c r="E81" s="69">
        <v>3015</v>
      </c>
      <c r="F81" s="31">
        <v>5000</v>
      </c>
      <c r="G81" s="31">
        <v>5000</v>
      </c>
      <c r="H81" s="31"/>
      <c r="I81" s="17"/>
    </row>
    <row r="82" spans="1:11" ht="15" customHeight="1" x14ac:dyDescent="0.15">
      <c r="A82" s="4" t="s">
        <v>150</v>
      </c>
      <c r="B82" s="65">
        <v>2000</v>
      </c>
      <c r="C82" s="65">
        <v>2000</v>
      </c>
      <c r="D82" s="31"/>
      <c r="E82" s="69"/>
      <c r="F82" s="31">
        <v>5000</v>
      </c>
      <c r="G82" s="31">
        <v>20000</v>
      </c>
      <c r="H82" s="31">
        <v>2088</v>
      </c>
      <c r="I82" s="17"/>
    </row>
    <row r="83" spans="1:11" ht="15" customHeight="1" x14ac:dyDescent="0.15">
      <c r="A83" s="4" t="s">
        <v>56</v>
      </c>
      <c r="B83" s="81"/>
      <c r="C83" s="81"/>
      <c r="D83" s="31"/>
      <c r="E83" s="69">
        <v>1200</v>
      </c>
      <c r="F83" s="31">
        <v>3000</v>
      </c>
      <c r="G83" s="31">
        <v>7500</v>
      </c>
      <c r="H83" s="31">
        <v>2235</v>
      </c>
      <c r="I83" s="17">
        <v>9586</v>
      </c>
    </row>
    <row r="84" spans="1:11" ht="15" customHeight="1" x14ac:dyDescent="0.15">
      <c r="A84" s="4" t="s">
        <v>57</v>
      </c>
      <c r="B84" s="65">
        <v>5000</v>
      </c>
      <c r="C84" s="81"/>
      <c r="D84" s="31">
        <v>10000</v>
      </c>
      <c r="E84" s="69"/>
      <c r="F84" s="31"/>
      <c r="G84" s="31">
        <v>10000</v>
      </c>
      <c r="H84" s="31"/>
      <c r="I84" s="17"/>
      <c r="J84" s="41"/>
      <c r="K84" s="41"/>
    </row>
    <row r="85" spans="1:11" ht="15" customHeight="1" x14ac:dyDescent="0.15">
      <c r="A85" s="4" t="s">
        <v>151</v>
      </c>
      <c r="B85" s="65">
        <v>10000</v>
      </c>
      <c r="C85" s="65">
        <v>10263</v>
      </c>
      <c r="D85" s="31"/>
      <c r="E85" s="69">
        <v>8691</v>
      </c>
      <c r="F85" s="31"/>
      <c r="G85" s="31">
        <v>12500</v>
      </c>
      <c r="H85" s="31"/>
      <c r="I85" s="17"/>
      <c r="J85" s="41"/>
      <c r="K85" s="41"/>
    </row>
    <row r="86" spans="1:11" ht="15" customHeight="1" x14ac:dyDescent="0.15">
      <c r="A86" s="4" t="s">
        <v>152</v>
      </c>
      <c r="B86" s="81"/>
      <c r="C86" s="65">
        <v>2515</v>
      </c>
      <c r="D86" s="31"/>
      <c r="E86" s="69"/>
      <c r="F86" s="31">
        <v>0</v>
      </c>
      <c r="G86" s="31">
        <v>0</v>
      </c>
      <c r="H86" s="31"/>
      <c r="I86" s="17"/>
    </row>
    <row r="87" spans="1:11" ht="15" customHeight="1" x14ac:dyDescent="0.15">
      <c r="A87" s="4" t="s">
        <v>132</v>
      </c>
      <c r="B87" s="81"/>
      <c r="C87" s="81"/>
      <c r="D87" s="31"/>
      <c r="E87" s="69">
        <v>3380</v>
      </c>
      <c r="F87" s="31">
        <v>10000</v>
      </c>
      <c r="G87" s="31">
        <v>12000</v>
      </c>
      <c r="H87" s="31">
        <f>8325+1253</f>
        <v>9578</v>
      </c>
      <c r="I87" s="17">
        <v>15127</v>
      </c>
    </row>
    <row r="88" spans="1:11" ht="15" customHeight="1" x14ac:dyDescent="0.15">
      <c r="A88" s="4" t="s">
        <v>58</v>
      </c>
      <c r="B88" s="65">
        <v>15000</v>
      </c>
      <c r="C88" s="65">
        <v>12534</v>
      </c>
      <c r="D88" s="31">
        <v>10000</v>
      </c>
      <c r="E88" s="69">
        <v>8500</v>
      </c>
      <c r="F88" s="31">
        <v>6000</v>
      </c>
      <c r="G88" s="31">
        <v>10000</v>
      </c>
      <c r="H88" s="31">
        <v>5412</v>
      </c>
      <c r="I88" s="17">
        <v>4050</v>
      </c>
    </row>
    <row r="89" spans="1:11" ht="15" customHeight="1" x14ac:dyDescent="0.15">
      <c r="A89" s="4" t="s">
        <v>59</v>
      </c>
      <c r="B89" s="81"/>
      <c r="C89" s="81"/>
      <c r="D89" s="31"/>
      <c r="E89" s="69"/>
      <c r="F89" s="31">
        <v>4000</v>
      </c>
      <c r="G89" s="31">
        <v>4000</v>
      </c>
      <c r="H89" s="31"/>
      <c r="I89" s="17">
        <v>78</v>
      </c>
    </row>
    <row r="90" spans="1:11" ht="15" customHeight="1" x14ac:dyDescent="0.15">
      <c r="A90" s="4" t="s">
        <v>153</v>
      </c>
      <c r="B90" s="81"/>
      <c r="C90" s="65">
        <v>-2887</v>
      </c>
      <c r="D90" s="31"/>
      <c r="E90" s="69">
        <v>-14039</v>
      </c>
      <c r="F90" s="31"/>
      <c r="G90" s="31"/>
      <c r="H90" s="31">
        <v>-23009</v>
      </c>
      <c r="I90" s="17"/>
    </row>
    <row r="91" spans="1:11" ht="15" customHeight="1" x14ac:dyDescent="0.15">
      <c r="A91" s="4" t="s">
        <v>60</v>
      </c>
      <c r="B91" s="81"/>
      <c r="C91" s="81">
        <v>5</v>
      </c>
      <c r="D91" s="31"/>
      <c r="E91" s="69">
        <v>-57</v>
      </c>
      <c r="F91" s="31"/>
      <c r="G91" s="31"/>
      <c r="H91" s="31">
        <v>-8</v>
      </c>
      <c r="I91" s="17">
        <v>2</v>
      </c>
    </row>
    <row r="92" spans="1:11" ht="15" customHeight="1" x14ac:dyDescent="0.15">
      <c r="A92" s="4" t="s">
        <v>61</v>
      </c>
      <c r="B92" s="81"/>
      <c r="C92" s="81"/>
      <c r="D92" s="31"/>
      <c r="E92" s="69"/>
      <c r="F92" s="31"/>
      <c r="G92" s="31"/>
      <c r="H92" s="31"/>
      <c r="I92" s="17"/>
    </row>
    <row r="93" spans="1:11" ht="15" customHeight="1" x14ac:dyDescent="0.15">
      <c r="A93" s="4" t="s">
        <v>62</v>
      </c>
      <c r="B93" s="81"/>
      <c r="C93" s="81"/>
      <c r="D93" s="31"/>
      <c r="E93" s="69"/>
      <c r="F93" s="31"/>
      <c r="G93" s="31"/>
      <c r="H93" s="31"/>
      <c r="I93" s="17"/>
    </row>
    <row r="94" spans="1:11" ht="15" customHeight="1" x14ac:dyDescent="0.15">
      <c r="A94" s="4" t="s">
        <v>63</v>
      </c>
      <c r="B94" s="81"/>
      <c r="C94" s="81"/>
      <c r="D94" s="31"/>
      <c r="E94" s="69"/>
      <c r="F94" s="31"/>
      <c r="G94" s="31"/>
      <c r="H94" s="31"/>
      <c r="I94" s="17"/>
    </row>
    <row r="95" spans="1:11" ht="15" customHeight="1" x14ac:dyDescent="0.15">
      <c r="A95" s="4" t="s">
        <v>64</v>
      </c>
      <c r="B95" s="81"/>
      <c r="C95" s="81"/>
      <c r="D95" s="31"/>
      <c r="E95" s="69"/>
      <c r="F95" s="31">
        <v>0</v>
      </c>
      <c r="G95" s="31">
        <v>0</v>
      </c>
      <c r="H95" s="31"/>
      <c r="I95" s="17">
        <v>217</v>
      </c>
    </row>
    <row r="96" spans="1:11" ht="15" customHeight="1" x14ac:dyDescent="0.15">
      <c r="A96" s="4" t="s">
        <v>65</v>
      </c>
      <c r="B96" s="81"/>
      <c r="C96" s="81">
        <v>473</v>
      </c>
      <c r="D96" s="31"/>
      <c r="E96" s="69">
        <v>4386</v>
      </c>
      <c r="F96" s="31"/>
      <c r="G96" s="31"/>
      <c r="H96" s="31">
        <v>4523</v>
      </c>
      <c r="I96" s="17">
        <v>5030</v>
      </c>
    </row>
    <row r="97" spans="1:11" ht="15" customHeight="1" x14ac:dyDescent="0.15">
      <c r="A97" s="4" t="s">
        <v>114</v>
      </c>
      <c r="B97" s="65">
        <v>65000</v>
      </c>
      <c r="C97" s="65">
        <v>61915</v>
      </c>
      <c r="D97" s="31">
        <v>100000</v>
      </c>
      <c r="E97" s="69">
        <v>105585</v>
      </c>
      <c r="F97" s="31">
        <v>95000</v>
      </c>
      <c r="G97" s="31">
        <v>95000</v>
      </c>
      <c r="H97" s="31">
        <v>107570</v>
      </c>
      <c r="I97" s="17">
        <v>91065</v>
      </c>
    </row>
    <row r="98" spans="1:11" ht="15" customHeight="1" x14ac:dyDescent="0.15">
      <c r="A98" s="4" t="s">
        <v>154</v>
      </c>
      <c r="B98" s="81"/>
      <c r="C98" s="65">
        <v>1347</v>
      </c>
      <c r="D98" s="31"/>
      <c r="E98" s="69"/>
      <c r="F98" s="31"/>
      <c r="G98" s="31"/>
      <c r="H98" s="31"/>
      <c r="I98" s="17"/>
    </row>
    <row r="99" spans="1:11" ht="15" customHeight="1" x14ac:dyDescent="0.15">
      <c r="A99" s="4" t="s">
        <v>66</v>
      </c>
      <c r="B99" s="65">
        <v>55000</v>
      </c>
      <c r="C99" s="65">
        <v>52135</v>
      </c>
      <c r="D99" s="31">
        <v>50000</v>
      </c>
      <c r="E99" s="69">
        <v>46481</v>
      </c>
      <c r="F99" s="31"/>
      <c r="G99" s="31"/>
      <c r="H99" s="31">
        <v>51866</v>
      </c>
      <c r="I99" s="17"/>
      <c r="J99" s="41"/>
      <c r="K99" s="41"/>
    </row>
    <row r="100" spans="1:11" ht="15" customHeight="1" x14ac:dyDescent="0.15">
      <c r="A100" s="4" t="s">
        <v>67</v>
      </c>
      <c r="B100" s="81"/>
      <c r="C100" s="81"/>
      <c r="D100" s="31"/>
      <c r="E100" s="69"/>
      <c r="F100" s="31">
        <v>10000</v>
      </c>
      <c r="G100" s="31">
        <v>10000</v>
      </c>
      <c r="H100" s="31"/>
      <c r="I100" s="17">
        <v>5144</v>
      </c>
    </row>
    <row r="101" spans="1:11" ht="15" customHeight="1" x14ac:dyDescent="0.15">
      <c r="A101" s="4" t="s">
        <v>68</v>
      </c>
      <c r="B101" s="81"/>
      <c r="C101" s="81"/>
      <c r="D101" s="31"/>
      <c r="E101" s="69"/>
      <c r="F101" s="4"/>
      <c r="G101" s="31"/>
      <c r="H101" s="31"/>
      <c r="I101" s="17"/>
    </row>
    <row r="102" spans="1:11" ht="15" customHeight="1" x14ac:dyDescent="0.15">
      <c r="A102" s="4" t="s">
        <v>69</v>
      </c>
      <c r="B102" s="65">
        <v>30000</v>
      </c>
      <c r="C102" s="81"/>
      <c r="D102" s="31">
        <v>30000</v>
      </c>
      <c r="E102" s="69"/>
      <c r="F102" s="31">
        <v>30000</v>
      </c>
      <c r="G102" s="31">
        <v>30000</v>
      </c>
      <c r="H102" s="31"/>
      <c r="I102" s="17"/>
    </row>
    <row r="103" spans="1:11" ht="15" customHeight="1" x14ac:dyDescent="0.15">
      <c r="A103" s="4" t="s">
        <v>70</v>
      </c>
      <c r="B103" s="81"/>
      <c r="C103" s="81"/>
      <c r="D103" s="31"/>
      <c r="E103" s="69"/>
      <c r="F103" s="31"/>
      <c r="G103" s="31"/>
      <c r="H103" s="31"/>
      <c r="I103" s="17"/>
    </row>
    <row r="104" spans="1:11" ht="15" customHeight="1" x14ac:dyDescent="0.15">
      <c r="A104" s="4" t="s">
        <v>71</v>
      </c>
      <c r="B104" s="81"/>
      <c r="C104" s="81"/>
      <c r="D104" s="31"/>
      <c r="E104" s="69"/>
      <c r="F104" s="31"/>
      <c r="G104" s="31"/>
      <c r="H104" s="31"/>
      <c r="I104" s="17"/>
    </row>
    <row r="105" spans="1:11" ht="15" customHeight="1" x14ac:dyDescent="0.15">
      <c r="A105" s="4" t="s">
        <v>72</v>
      </c>
      <c r="B105" s="81"/>
      <c r="C105" s="81"/>
      <c r="D105" s="31"/>
      <c r="E105" s="69"/>
      <c r="F105" s="31">
        <v>0</v>
      </c>
      <c r="G105" s="31">
        <v>0</v>
      </c>
      <c r="H105" s="31"/>
      <c r="I105" s="17"/>
    </row>
    <row r="106" spans="1:11" ht="15" customHeight="1" x14ac:dyDescent="0.15">
      <c r="A106" s="4" t="s">
        <v>73</v>
      </c>
      <c r="B106" s="65">
        <v>8000</v>
      </c>
      <c r="C106" s="65">
        <v>7353</v>
      </c>
      <c r="D106" s="31">
        <v>7000</v>
      </c>
      <c r="E106" s="69">
        <v>10235</v>
      </c>
      <c r="F106" s="31">
        <v>2500</v>
      </c>
      <c r="G106" s="31">
        <v>2500</v>
      </c>
      <c r="H106" s="31">
        <v>11042</v>
      </c>
      <c r="I106" s="17">
        <v>10697</v>
      </c>
    </row>
    <row r="107" spans="1:11" ht="15" customHeight="1" x14ac:dyDescent="0.15">
      <c r="A107" s="4" t="s">
        <v>74</v>
      </c>
      <c r="B107" s="81"/>
      <c r="C107" s="81"/>
      <c r="D107" s="31"/>
      <c r="E107" s="69"/>
      <c r="F107" s="4"/>
      <c r="G107" s="31"/>
      <c r="H107" s="31">
        <v>2550</v>
      </c>
      <c r="I107" s="17">
        <v>1807</v>
      </c>
    </row>
    <row r="108" spans="1:11" ht="15" customHeight="1" x14ac:dyDescent="0.15">
      <c r="A108" s="4" t="s">
        <v>75</v>
      </c>
      <c r="B108" s="81"/>
      <c r="C108" s="81"/>
      <c r="D108" s="31"/>
      <c r="E108" s="69"/>
      <c r="F108" s="4"/>
      <c r="G108" s="31"/>
      <c r="H108" s="31"/>
      <c r="I108" s="17"/>
    </row>
    <row r="109" spans="1:11" ht="15" customHeight="1" x14ac:dyDescent="0.15">
      <c r="A109" s="4" t="s">
        <v>76</v>
      </c>
      <c r="B109" s="81"/>
      <c r="C109" s="81"/>
      <c r="D109" s="31"/>
      <c r="E109" s="69"/>
      <c r="F109" s="4"/>
      <c r="G109" s="31"/>
      <c r="H109" s="31"/>
      <c r="I109" s="17">
        <v>10980</v>
      </c>
    </row>
    <row r="110" spans="1:11" ht="15" customHeight="1" x14ac:dyDescent="0.15">
      <c r="A110" s="8" t="s">
        <v>77</v>
      </c>
      <c r="B110" s="88">
        <f t="shared" ref="B110:C110" si="7">SUM(B56:B109)</f>
        <v>822000</v>
      </c>
      <c r="C110" s="40">
        <f t="shared" si="7"/>
        <v>738399</v>
      </c>
      <c r="D110" s="40">
        <f>SUM(D56:D109)</f>
        <v>744500</v>
      </c>
      <c r="E110" s="71">
        <f>SUM(E56:E109)</f>
        <v>768394</v>
      </c>
      <c r="F110" s="40">
        <f>SUM(F56:F109)</f>
        <v>712000</v>
      </c>
      <c r="G110" s="40">
        <f>SUM(G56:G109)</f>
        <v>874500</v>
      </c>
      <c r="H110" s="40">
        <v>694921</v>
      </c>
      <c r="I110" s="53">
        <f>SUM(I56:I109)</f>
        <v>1082283</v>
      </c>
    </row>
    <row r="111" spans="1:11" ht="15" customHeight="1" x14ac:dyDescent="0.15">
      <c r="A111" s="9" t="s">
        <v>78</v>
      </c>
      <c r="B111" s="67">
        <f t="shared" ref="B111:C111" si="8">B35+B50+B54+B110</f>
        <v>1067823</v>
      </c>
      <c r="C111" s="67">
        <f t="shared" si="8"/>
        <v>1009255</v>
      </c>
      <c r="D111" s="67">
        <f>D35+D50+D54+D110</f>
        <v>989123</v>
      </c>
      <c r="E111" s="67">
        <f>E35+E50+E54+E110</f>
        <v>1489310</v>
      </c>
      <c r="F111" s="42">
        <f>F35+F50+F54+F110</f>
        <v>1243871.58</v>
      </c>
      <c r="G111" s="42">
        <f>G35+G50+G54+G110</f>
        <v>1119123.3799999999</v>
      </c>
      <c r="H111" s="42">
        <v>1217040</v>
      </c>
      <c r="I111" s="54">
        <f>I35+I50+I54+I110</f>
        <v>1299757</v>
      </c>
    </row>
    <row r="112" spans="1:11" ht="15" customHeight="1" x14ac:dyDescent="0.15">
      <c r="A112" s="9" t="s">
        <v>79</v>
      </c>
      <c r="B112" s="67">
        <f>B26+B25+B111</f>
        <v>-77177</v>
      </c>
      <c r="C112" s="67">
        <f>C26+C25+C111</f>
        <v>-337878</v>
      </c>
      <c r="D112" s="67">
        <f t="shared" ref="D112:I112" si="9">D22+D25+D111</f>
        <v>-360877</v>
      </c>
      <c r="E112" s="67">
        <f t="shared" si="9"/>
        <v>-159071</v>
      </c>
      <c r="F112" s="42">
        <f t="shared" si="9"/>
        <v>-211128.41999999993</v>
      </c>
      <c r="G112" s="42">
        <f t="shared" si="9"/>
        <v>-395876.62000000011</v>
      </c>
      <c r="H112" s="42">
        <f t="shared" si="9"/>
        <v>-229913</v>
      </c>
      <c r="I112" s="54">
        <f t="shared" si="9"/>
        <v>9492</v>
      </c>
    </row>
    <row r="113" spans="1:12" ht="22.5" customHeight="1" x14ac:dyDescent="0.15">
      <c r="A113" s="2" t="s">
        <v>80</v>
      </c>
      <c r="B113" s="72"/>
      <c r="C113" s="72"/>
      <c r="D113" s="2"/>
      <c r="E113" s="2"/>
      <c r="F113" s="2"/>
      <c r="G113" s="33"/>
      <c r="H113" s="33"/>
      <c r="I113" s="17"/>
    </row>
    <row r="114" spans="1:12" ht="15" customHeight="1" x14ac:dyDescent="0.15">
      <c r="A114" s="18" t="s">
        <v>81</v>
      </c>
      <c r="B114" s="72"/>
      <c r="C114" s="72"/>
      <c r="D114" s="18"/>
      <c r="E114" s="70"/>
      <c r="F114" s="18"/>
      <c r="G114" s="29"/>
      <c r="H114" s="29"/>
      <c r="I114" s="17"/>
    </row>
    <row r="115" spans="1:12" ht="15" customHeight="1" x14ac:dyDescent="0.15">
      <c r="A115" s="4" t="s">
        <v>82</v>
      </c>
      <c r="B115" s="81"/>
      <c r="C115" s="81"/>
      <c r="D115" s="4"/>
      <c r="E115" s="70"/>
      <c r="F115" s="4"/>
      <c r="G115" s="30"/>
      <c r="H115" s="30"/>
      <c r="I115" s="17"/>
      <c r="L115" s="78"/>
    </row>
    <row r="116" spans="1:12" ht="15" customHeight="1" x14ac:dyDescent="0.2">
      <c r="A116" s="4" t="s">
        <v>133</v>
      </c>
      <c r="B116" s="81"/>
      <c r="C116" s="81"/>
      <c r="D116" s="4"/>
      <c r="E116" s="79">
        <v>-1015</v>
      </c>
      <c r="F116" s="4"/>
      <c r="G116" s="31">
        <v>0</v>
      </c>
      <c r="H116" s="31">
        <v>-1258</v>
      </c>
      <c r="I116" s="17">
        <v>-38</v>
      </c>
    </row>
    <row r="117" spans="1:12" ht="15" customHeight="1" x14ac:dyDescent="0.15">
      <c r="A117" s="8" t="s">
        <v>83</v>
      </c>
      <c r="B117" s="85"/>
      <c r="C117" s="85"/>
      <c r="D117" s="8"/>
      <c r="E117" s="80">
        <f>SUM(E115:E116)</f>
        <v>-1015</v>
      </c>
      <c r="F117" s="8">
        <f>SUM(F115:F116)</f>
        <v>0</v>
      </c>
      <c r="G117" s="8">
        <f>SUM(G115:G116)</f>
        <v>0</v>
      </c>
      <c r="H117" s="46">
        <f>SUM(H115:H116)</f>
        <v>-1258</v>
      </c>
      <c r="I117" s="55">
        <f t="shared" ref="I117" si="10">SUM(I115:I116)</f>
        <v>-38</v>
      </c>
    </row>
    <row r="118" spans="1:12" ht="15" customHeight="1" x14ac:dyDescent="0.15">
      <c r="A118" s="9" t="s">
        <v>84</v>
      </c>
      <c r="B118" s="86"/>
      <c r="C118" s="86"/>
      <c r="D118" s="47">
        <f>SUM(D117)</f>
        <v>0</v>
      </c>
      <c r="E118" s="68">
        <f>SUM(E117)</f>
        <v>-1015</v>
      </c>
      <c r="F118" s="9">
        <f>F117</f>
        <v>0</v>
      </c>
      <c r="G118" s="9">
        <f>G117</f>
        <v>0</v>
      </c>
      <c r="H118" s="47">
        <f>H117</f>
        <v>-1258</v>
      </c>
      <c r="I118" s="56">
        <f t="shared" ref="I118" si="11">I117</f>
        <v>-38</v>
      </c>
    </row>
    <row r="119" spans="1:12" ht="15" customHeight="1" x14ac:dyDescent="0.15">
      <c r="A119" s="18" t="s">
        <v>85</v>
      </c>
      <c r="B119" s="72"/>
      <c r="C119" s="72"/>
      <c r="D119" s="18"/>
      <c r="E119" s="18"/>
      <c r="F119" s="18"/>
      <c r="G119" s="29"/>
      <c r="H119" s="29"/>
      <c r="I119" s="17"/>
    </row>
    <row r="120" spans="1:12" ht="15" customHeight="1" x14ac:dyDescent="0.15">
      <c r="A120" s="19" t="s">
        <v>86</v>
      </c>
      <c r="B120" s="72"/>
      <c r="C120" s="72"/>
      <c r="D120" s="19"/>
      <c r="E120" s="72"/>
      <c r="F120" s="4"/>
      <c r="G120" s="30"/>
      <c r="H120" s="30"/>
      <c r="I120" s="17"/>
    </row>
    <row r="121" spans="1:12" ht="15" customHeight="1" x14ac:dyDescent="0.2">
      <c r="A121" s="4" t="s">
        <v>134</v>
      </c>
      <c r="B121" s="81"/>
      <c r="C121" s="65">
        <v>2221</v>
      </c>
      <c r="D121" s="65"/>
      <c r="E121" s="76">
        <v>570</v>
      </c>
      <c r="F121" s="61">
        <v>1000</v>
      </c>
      <c r="G121" s="30">
        <v>7500</v>
      </c>
      <c r="H121" s="30">
        <v>768</v>
      </c>
      <c r="I121" s="17">
        <v>639</v>
      </c>
    </row>
    <row r="122" spans="1:12" ht="15" customHeight="1" x14ac:dyDescent="0.15">
      <c r="A122" s="4" t="s">
        <v>155</v>
      </c>
      <c r="B122" s="65">
        <v>225000</v>
      </c>
      <c r="C122" s="65">
        <v>221955</v>
      </c>
      <c r="D122" s="65">
        <v>200000</v>
      </c>
      <c r="E122" s="65">
        <v>199581</v>
      </c>
      <c r="F122" s="61">
        <v>156000</v>
      </c>
      <c r="G122" s="31">
        <v>0</v>
      </c>
      <c r="H122" s="31">
        <v>155985</v>
      </c>
      <c r="I122" s="17"/>
    </row>
    <row r="123" spans="1:12" ht="15" customHeight="1" x14ac:dyDescent="0.15">
      <c r="A123" s="4" t="s">
        <v>135</v>
      </c>
      <c r="B123" s="81"/>
      <c r="C123" s="65">
        <v>295</v>
      </c>
      <c r="D123" s="65"/>
      <c r="E123" s="65">
        <v>1776</v>
      </c>
      <c r="F123" s="61"/>
      <c r="G123" s="31"/>
      <c r="H123" s="31"/>
      <c r="I123" s="17"/>
    </row>
    <row r="124" spans="1:12" ht="15" customHeight="1" x14ac:dyDescent="0.15">
      <c r="A124" s="9" t="s">
        <v>87</v>
      </c>
      <c r="B124" s="67">
        <f t="shared" ref="B124" si="12">SUM(B121:B122)</f>
        <v>225000</v>
      </c>
      <c r="C124" s="67">
        <f>SUM(C121:C123)</f>
        <v>224471</v>
      </c>
      <c r="D124" s="67">
        <f t="shared" ref="D124:H124" si="13">SUM(D121:D123)</f>
        <v>200000</v>
      </c>
      <c r="E124" s="67">
        <f t="shared" si="13"/>
        <v>201927</v>
      </c>
      <c r="F124" s="67">
        <f t="shared" si="13"/>
        <v>157000</v>
      </c>
      <c r="G124" s="67">
        <f t="shared" si="13"/>
        <v>7500</v>
      </c>
      <c r="H124" s="67">
        <f t="shared" si="13"/>
        <v>156753</v>
      </c>
      <c r="I124" s="56">
        <f>SUM(I121:I122)</f>
        <v>639</v>
      </c>
    </row>
    <row r="125" spans="1:12" ht="15" customHeight="1" x14ac:dyDescent="0.15">
      <c r="A125" s="19" t="s">
        <v>88</v>
      </c>
      <c r="B125" s="72"/>
      <c r="C125" s="72"/>
      <c r="D125" s="19"/>
      <c r="E125" s="4"/>
      <c r="F125" s="4"/>
      <c r="G125" s="30"/>
      <c r="H125" s="30"/>
      <c r="I125" s="17"/>
    </row>
    <row r="126" spans="1:12" ht="15" customHeight="1" x14ac:dyDescent="0.15">
      <c r="A126" s="4" t="s">
        <v>135</v>
      </c>
      <c r="B126" s="81"/>
      <c r="C126" s="81"/>
      <c r="D126" s="65"/>
      <c r="E126" s="72"/>
      <c r="F126" s="4"/>
      <c r="G126" s="31">
        <v>5000</v>
      </c>
      <c r="H126" s="31">
        <v>663</v>
      </c>
      <c r="I126" s="17">
        <v>2314</v>
      </c>
    </row>
    <row r="127" spans="1:12" ht="15" customHeight="1" x14ac:dyDescent="0.15">
      <c r="A127" s="8" t="s">
        <v>89</v>
      </c>
      <c r="B127" s="85"/>
      <c r="C127" s="85"/>
      <c r="D127" s="68">
        <f t="shared" ref="D127:I127" si="14">SUM(D126)</f>
        <v>0</v>
      </c>
      <c r="E127" s="68">
        <f>SUM(E124+E126)</f>
        <v>201927</v>
      </c>
      <c r="F127" s="68">
        <f t="shared" si="14"/>
        <v>0</v>
      </c>
      <c r="G127" s="32">
        <f t="shared" si="14"/>
        <v>5000</v>
      </c>
      <c r="H127" s="32">
        <f t="shared" si="14"/>
        <v>663</v>
      </c>
      <c r="I127" s="52">
        <f t="shared" si="14"/>
        <v>2314</v>
      </c>
    </row>
    <row r="128" spans="1:12" ht="15" customHeight="1" x14ac:dyDescent="0.15">
      <c r="A128" s="8" t="s">
        <v>90</v>
      </c>
      <c r="B128" s="66">
        <f t="shared" ref="B128:C128" si="15">SUM(B118+B124+B127)</f>
        <v>225000</v>
      </c>
      <c r="C128" s="66">
        <f t="shared" si="15"/>
        <v>224471</v>
      </c>
      <c r="D128" s="66">
        <f>SUM(D118+D124+D127)</f>
        <v>200000</v>
      </c>
      <c r="E128" s="66">
        <f>SUM(E118+E127)</f>
        <v>200912</v>
      </c>
      <c r="F128" s="66">
        <f>SUM(F118+F124+F127)</f>
        <v>157000</v>
      </c>
      <c r="G128" s="66">
        <f>SUM(G118+G124+G127)</f>
        <v>12500</v>
      </c>
      <c r="H128" s="32">
        <v>156131</v>
      </c>
      <c r="I128" s="52" t="e">
        <f>SUM(I118+#REF!+I124)</f>
        <v>#REF!</v>
      </c>
    </row>
    <row r="129" spans="1:9" ht="15" customHeight="1" x14ac:dyDescent="0.15">
      <c r="A129" s="9" t="s">
        <v>91</v>
      </c>
      <c r="B129" s="34">
        <f t="shared" ref="B129:C129" si="16">SUM(B112+B128)</f>
        <v>147823</v>
      </c>
      <c r="C129" s="34">
        <f t="shared" si="16"/>
        <v>-113407</v>
      </c>
      <c r="D129" s="34">
        <f t="shared" ref="D129:I129" si="17">SUM(D112+D128)</f>
        <v>-160877</v>
      </c>
      <c r="E129" s="77">
        <f t="shared" si="17"/>
        <v>41841</v>
      </c>
      <c r="F129" s="34">
        <f t="shared" si="17"/>
        <v>-54128.419999999925</v>
      </c>
      <c r="G129" s="34">
        <f t="shared" si="17"/>
        <v>-383376.62000000011</v>
      </c>
      <c r="H129" s="34">
        <f t="shared" si="17"/>
        <v>-73782</v>
      </c>
      <c r="I129" s="57" t="e">
        <f t="shared" si="17"/>
        <v>#REF!</v>
      </c>
    </row>
    <row r="130" spans="1:9" ht="15" customHeight="1" x14ac:dyDescent="0.15">
      <c r="A130" s="4" t="s">
        <v>2</v>
      </c>
      <c r="B130" s="81"/>
      <c r="C130" s="81"/>
      <c r="D130" s="4"/>
      <c r="E130" s="4"/>
      <c r="F130" s="4"/>
      <c r="G130" s="30"/>
      <c r="H130" s="30"/>
      <c r="I130" s="17"/>
    </row>
    <row r="131" spans="1:9" ht="15" customHeight="1" x14ac:dyDescent="0.15">
      <c r="A131" s="8" t="s">
        <v>92</v>
      </c>
      <c r="B131" s="85"/>
      <c r="C131" s="85"/>
      <c r="D131" s="8"/>
      <c r="E131" s="8"/>
      <c r="F131" s="8"/>
      <c r="G131" s="28"/>
      <c r="H131" s="28"/>
      <c r="I131" s="28"/>
    </row>
    <row r="132" spans="1:9" ht="15" customHeight="1" x14ac:dyDescent="0.15">
      <c r="A132" s="20" t="s">
        <v>93</v>
      </c>
      <c r="B132" s="35">
        <f t="shared" ref="B132:C132" si="18">SUM(B129)</f>
        <v>147823</v>
      </c>
      <c r="C132" s="35">
        <f t="shared" si="18"/>
        <v>-113407</v>
      </c>
      <c r="D132" s="35">
        <f>SUM(D129)</f>
        <v>-160877</v>
      </c>
      <c r="E132" s="35">
        <f>SUM(E129)</f>
        <v>41841</v>
      </c>
      <c r="F132" s="35">
        <f>SUM(F129)</f>
        <v>-54128.419999999925</v>
      </c>
      <c r="G132" s="35">
        <f>SUM(G129)</f>
        <v>-383376.62000000011</v>
      </c>
      <c r="H132" s="35">
        <f t="shared" ref="H132:I132" si="19">SUM(H129)</f>
        <v>-73782</v>
      </c>
      <c r="I132" s="58" t="e">
        <f t="shared" si="19"/>
        <v>#REF!</v>
      </c>
    </row>
  </sheetData>
  <phoneticPr fontId="0" type="noConversion"/>
  <pageMargins left="0.23622047244094491" right="0.23622047244094491" top="0.15748031496062992" bottom="0.74803149606299213" header="0.19685039370078741" footer="0.31496062992125984"/>
  <pageSetup paperSize="9" scale="65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7"/>
  <sheetViews>
    <sheetView topLeftCell="A7" workbookViewId="0">
      <selection activeCell="B26" sqref="B26"/>
    </sheetView>
  </sheetViews>
  <sheetFormatPr baseColWidth="10" defaultColWidth="11.5" defaultRowHeight="13" x14ac:dyDescent="0.15"/>
  <cols>
    <col min="1" max="1" width="18.33203125" bestFit="1" customWidth="1"/>
  </cols>
  <sheetData>
    <row r="2" spans="1:6" x14ac:dyDescent="0.15">
      <c r="A2" s="37" t="s">
        <v>94</v>
      </c>
    </row>
    <row r="3" spans="1:6" x14ac:dyDescent="0.15">
      <c r="A3" s="37" t="s">
        <v>95</v>
      </c>
      <c r="B3">
        <v>-190000</v>
      </c>
      <c r="E3" t="s">
        <v>96</v>
      </c>
      <c r="F3">
        <v>9000000</v>
      </c>
    </row>
    <row r="4" spans="1:6" x14ac:dyDescent="0.15">
      <c r="A4" s="37" t="s">
        <v>97</v>
      </c>
      <c r="B4">
        <v>-20000</v>
      </c>
      <c r="E4" t="s">
        <v>98</v>
      </c>
      <c r="F4" s="38">
        <v>0.02</v>
      </c>
    </row>
    <row r="5" spans="1:6" x14ac:dyDescent="0.15">
      <c r="A5" s="37" t="s">
        <v>99</v>
      </c>
      <c r="B5">
        <v>-40000</v>
      </c>
      <c r="E5" t="s">
        <v>100</v>
      </c>
      <c r="F5">
        <f>SUM(F3*F4)</f>
        <v>180000</v>
      </c>
    </row>
    <row r="6" spans="1:6" x14ac:dyDescent="0.15">
      <c r="A6" s="37"/>
      <c r="B6">
        <f>SUM(B3:B5)</f>
        <v>-250000</v>
      </c>
    </row>
    <row r="7" spans="1:6" x14ac:dyDescent="0.15">
      <c r="A7" s="37"/>
    </row>
    <row r="9" spans="1:6" x14ac:dyDescent="0.15">
      <c r="A9" s="37" t="s">
        <v>101</v>
      </c>
    </row>
    <row r="10" spans="1:6" x14ac:dyDescent="0.15">
      <c r="A10" s="37" t="s">
        <v>102</v>
      </c>
      <c r="B10">
        <v>0</v>
      </c>
    </row>
    <row r="11" spans="1:6" x14ac:dyDescent="0.15">
      <c r="A11" s="37" t="s">
        <v>103</v>
      </c>
      <c r="B11">
        <v>-17000</v>
      </c>
    </row>
    <row r="12" spans="1:6" x14ac:dyDescent="0.15">
      <c r="A12" s="37" t="s">
        <v>104</v>
      </c>
      <c r="B12">
        <v>-10000</v>
      </c>
    </row>
    <row r="13" spans="1:6" x14ac:dyDescent="0.15">
      <c r="A13" s="37" t="s">
        <v>105</v>
      </c>
      <c r="B13">
        <v>-10000</v>
      </c>
    </row>
    <row r="14" spans="1:6" x14ac:dyDescent="0.15">
      <c r="A14" s="37" t="s">
        <v>106</v>
      </c>
      <c r="B14">
        <v>-12500</v>
      </c>
    </row>
    <row r="15" spans="1:6" x14ac:dyDescent="0.15">
      <c r="A15" s="37" t="s">
        <v>107</v>
      </c>
      <c r="B15">
        <v>-70500</v>
      </c>
    </row>
    <row r="16" spans="1:6" x14ac:dyDescent="0.15">
      <c r="B16">
        <f>SUM(B10:B15)</f>
        <v>-120000</v>
      </c>
    </row>
    <row r="18" spans="1:2" x14ac:dyDescent="0.15">
      <c r="A18" s="37" t="s">
        <v>108</v>
      </c>
    </row>
    <row r="19" spans="1:2" x14ac:dyDescent="0.15">
      <c r="A19" s="37" t="s">
        <v>109</v>
      </c>
      <c r="B19">
        <v>-150000</v>
      </c>
    </row>
    <row r="20" spans="1:2" x14ac:dyDescent="0.15">
      <c r="A20" s="37" t="s">
        <v>110</v>
      </c>
      <c r="B20">
        <v>-210000</v>
      </c>
    </row>
    <row r="21" spans="1:2" x14ac:dyDescent="0.15">
      <c r="B21">
        <f>SUM(B19:B20)</f>
        <v>-360000</v>
      </c>
    </row>
    <row r="23" spans="1:2" x14ac:dyDescent="0.15">
      <c r="A23" s="37" t="s">
        <v>111</v>
      </c>
    </row>
    <row r="24" spans="1:2" x14ac:dyDescent="0.15">
      <c r="A24" s="37" t="s">
        <v>112</v>
      </c>
      <c r="B24">
        <v>-230000</v>
      </c>
    </row>
    <row r="25" spans="1:2" x14ac:dyDescent="0.15">
      <c r="A25" s="37" t="s">
        <v>113</v>
      </c>
      <c r="B25">
        <v>-30000</v>
      </c>
    </row>
    <row r="26" spans="1:2" x14ac:dyDescent="0.15">
      <c r="A26" s="37" t="s">
        <v>2</v>
      </c>
      <c r="B26">
        <v>0</v>
      </c>
    </row>
    <row r="27" spans="1:2" x14ac:dyDescent="0.15">
      <c r="B27">
        <f>SUM(B24:B26)</f>
        <v>-260000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875E361EA8B43B5DFB493EE095D47" ma:contentTypeVersion="8" ma:contentTypeDescription="Opprett et nytt dokument." ma:contentTypeScope="" ma:versionID="f90a20aa543c72db1ac8ebe108f7f472">
  <xsd:schema xmlns:xsd="http://www.w3.org/2001/XMLSchema" xmlns:xs="http://www.w3.org/2001/XMLSchema" xmlns:p="http://schemas.microsoft.com/office/2006/metadata/properties" xmlns:ns2="6d490c58-d86f-42e8-8486-a6a5907e5f1e" xmlns:ns3="8ec8b51e-3828-4213-8668-7db1ab425def" targetNamespace="http://schemas.microsoft.com/office/2006/metadata/properties" ma:root="true" ma:fieldsID="8c6357119385a24474e5026ca5cdf247" ns2:_="" ns3:_="">
    <xsd:import namespace="6d490c58-d86f-42e8-8486-a6a5907e5f1e"/>
    <xsd:import namespace="8ec8b51e-3828-4213-8668-7db1ab425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90c58-d86f-42e8-8486-a6a5907e5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8b51e-3828-4213-8668-7db1ab425d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E70E2-AD6D-48AF-A4C8-E5E00300ABC3}">
  <ds:schemaRefs>
    <ds:schemaRef ds:uri="http://schemas.microsoft.com/office/2006/metadata/properties"/>
    <ds:schemaRef ds:uri="8ec8b51e-3828-4213-8668-7db1ab425de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d490c58-d86f-42e8-8486-a6a5907e5f1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3C5A7B-43C3-4D08-BB98-2C1F09A2E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4800D-CB0A-47E2-95F9-04DB8710F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490c58-d86f-42e8-8486-a6a5907e5f1e"/>
    <ds:schemaRef ds:uri="8ec8b51e-3828-4213-8668-7db1ab425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201919</vt:lpstr>
      <vt:lpstr>Beregninger</vt:lpstr>
    </vt:vector>
  </TitlesOfParts>
  <Manager/>
  <Company>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Microsoft Office User</cp:lastModifiedBy>
  <cp:revision/>
  <cp:lastPrinted>2021-03-23T10:47:01Z</cp:lastPrinted>
  <dcterms:created xsi:type="dcterms:W3CDTF">2003-08-27T16:40:13Z</dcterms:created>
  <dcterms:modified xsi:type="dcterms:W3CDTF">2021-05-25T07:49:36Z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0x010100A63875E361EA8B43B5DFB493EE095D47</vt:lpwstr>
  </property>
</Properties>
</file>